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195" windowHeight="8700"/>
  </bookViews>
  <sheets>
    <sheet name="přehled" sheetId="15" r:id="rId1"/>
    <sheet name="září 11" sheetId="18" r:id="rId2"/>
  </sheets>
  <definedNames>
    <definedName name="Daně2006">#REF!</definedName>
  </definedNames>
  <calcPr calcId="145621"/>
</workbook>
</file>

<file path=xl/calcChain.xml><?xml version="1.0" encoding="utf-8"?>
<calcChain xmlns="http://schemas.openxmlformats.org/spreadsheetml/2006/main">
  <c r="J18" i="15" l="1"/>
  <c r="J9" i="15"/>
  <c r="D11" i="18"/>
  <c r="E11" i="18"/>
  <c r="D12" i="18"/>
  <c r="E12" i="18"/>
  <c r="D13" i="18"/>
  <c r="E13" i="18"/>
  <c r="H11" i="18"/>
  <c r="I11" i="18" s="1"/>
  <c r="J11" i="18"/>
  <c r="L11" i="18"/>
  <c r="M11" i="18"/>
  <c r="H12" i="18"/>
  <c r="I12" i="18"/>
  <c r="N12" i="18" s="1"/>
  <c r="J12" i="18"/>
  <c r="K12" i="18"/>
  <c r="L12" i="18"/>
  <c r="M12" i="18"/>
  <c r="O12" i="18"/>
  <c r="P12" i="18" s="1"/>
  <c r="Q12" i="18" s="1"/>
  <c r="S12" i="18" s="1"/>
  <c r="Y12" i="18" s="1"/>
  <c r="H13" i="18"/>
  <c r="I13" i="18"/>
  <c r="N13" i="18" s="1"/>
  <c r="O13" i="18" s="1"/>
  <c r="P13" i="18" s="1"/>
  <c r="J13" i="18"/>
  <c r="K13" i="18"/>
  <c r="L13" i="18"/>
  <c r="M13" i="18"/>
  <c r="H14" i="18"/>
  <c r="J14" i="18"/>
  <c r="L14" i="18"/>
  <c r="J27" i="15"/>
  <c r="K27" i="15" s="1"/>
  <c r="D48" i="18"/>
  <c r="U31" i="18"/>
  <c r="B31" i="18"/>
  <c r="E30" i="18"/>
  <c r="D30" i="18"/>
  <c r="E29" i="18"/>
  <c r="D29" i="18"/>
  <c r="E28" i="18"/>
  <c r="D28" i="18"/>
  <c r="E27" i="18"/>
  <c r="D27" i="18"/>
  <c r="E26" i="18"/>
  <c r="D26" i="18"/>
  <c r="E25" i="18"/>
  <c r="D25" i="18"/>
  <c r="E24" i="18"/>
  <c r="D24" i="18"/>
  <c r="E23" i="18"/>
  <c r="D23" i="18"/>
  <c r="E22" i="18"/>
  <c r="D22" i="18"/>
  <c r="X21" i="18"/>
  <c r="E21" i="18"/>
  <c r="H21" i="18" s="1"/>
  <c r="D21" i="18"/>
  <c r="U14" i="18"/>
  <c r="U32" i="18" s="1"/>
  <c r="B14" i="18"/>
  <c r="AD13" i="18"/>
  <c r="AD12" i="18"/>
  <c r="AD11" i="18"/>
  <c r="K18" i="15"/>
  <c r="K9" i="15"/>
  <c r="H30" i="18"/>
  <c r="X12" i="18"/>
  <c r="X30" i="18"/>
  <c r="J30" i="18"/>
  <c r="I30" i="18"/>
  <c r="H22" i="18"/>
  <c r="L22" i="18" s="1"/>
  <c r="H23" i="18"/>
  <c r="H24" i="18"/>
  <c r="J24" i="18" s="1"/>
  <c r="H25" i="18"/>
  <c r="H26" i="18"/>
  <c r="M26" i="18" s="1"/>
  <c r="H27" i="18"/>
  <c r="H28" i="18"/>
  <c r="M28" i="18" s="1"/>
  <c r="H29" i="18"/>
  <c r="K30" i="18"/>
  <c r="X29" i="18"/>
  <c r="L29" i="18"/>
  <c r="J29" i="18"/>
  <c r="M29" i="18"/>
  <c r="I29" i="18"/>
  <c r="X27" i="18"/>
  <c r="L27" i="18"/>
  <c r="J27" i="18"/>
  <c r="M27" i="18"/>
  <c r="I27" i="18"/>
  <c r="X25" i="18"/>
  <c r="L25" i="18"/>
  <c r="J25" i="18"/>
  <c r="M25" i="18"/>
  <c r="I25" i="18"/>
  <c r="X23" i="18"/>
  <c r="L23" i="18"/>
  <c r="J23" i="18"/>
  <c r="M23" i="18"/>
  <c r="I23" i="18"/>
  <c r="K23" i="18"/>
  <c r="X13" i="18"/>
  <c r="X28" i="18"/>
  <c r="L28" i="18"/>
  <c r="X26" i="18"/>
  <c r="L26" i="18"/>
  <c r="X24" i="18"/>
  <c r="X31" i="18" s="1"/>
  <c r="I24" i="18"/>
  <c r="M22" i="18"/>
  <c r="M21" i="18"/>
  <c r="H31" i="18"/>
  <c r="H32" i="18" s="1"/>
  <c r="S35" i="18" s="1"/>
  <c r="N30" i="18"/>
  <c r="O30" i="18" s="1"/>
  <c r="P30" i="18" s="1"/>
  <c r="V31" i="18"/>
  <c r="W31" i="18"/>
  <c r="X22" i="18"/>
  <c r="N23" i="18"/>
  <c r="O23" i="18" s="1"/>
  <c r="P23" i="18" s="1"/>
  <c r="N27" i="18"/>
  <c r="O27" i="18" s="1"/>
  <c r="P27" i="18" s="1"/>
  <c r="K29" i="18"/>
  <c r="V14" i="18"/>
  <c r="V32" i="18" s="1"/>
  <c r="N29" i="18"/>
  <c r="O29" i="18"/>
  <c r="P29" i="18" s="1"/>
  <c r="Q29" i="18" s="1"/>
  <c r="W14" i="18"/>
  <c r="W32" i="18"/>
  <c r="X11" i="18"/>
  <c r="X14" i="18"/>
  <c r="Q27" i="18" l="1"/>
  <c r="R27" i="18" s="1"/>
  <c r="Q13" i="18"/>
  <c r="R13" i="18" s="1"/>
  <c r="Q23" i="18"/>
  <c r="R23" i="18" s="1"/>
  <c r="Q30" i="18"/>
  <c r="R30" i="18" s="1"/>
  <c r="N25" i="18"/>
  <c r="O25" i="18" s="1"/>
  <c r="P25" i="18" s="1"/>
  <c r="K25" i="18"/>
  <c r="L30" i="18"/>
  <c r="S30" i="18" s="1"/>
  <c r="Y30" i="18" s="1"/>
  <c r="M30" i="18"/>
  <c r="M14" i="18"/>
  <c r="I14" i="18"/>
  <c r="X32" i="18"/>
  <c r="S41" i="18" s="1"/>
  <c r="R29" i="18"/>
  <c r="K24" i="18"/>
  <c r="K27" i="18"/>
  <c r="S29" i="18"/>
  <c r="Y29" i="18" s="1"/>
  <c r="J28" i="18"/>
  <c r="I28" i="18"/>
  <c r="K28" i="18" s="1"/>
  <c r="J26" i="18"/>
  <c r="I26" i="18"/>
  <c r="N26" i="18" s="1"/>
  <c r="O26" i="18" s="1"/>
  <c r="P26" i="18" s="1"/>
  <c r="L24" i="18"/>
  <c r="M24" i="18"/>
  <c r="M31" i="18" s="1"/>
  <c r="N24" i="18"/>
  <c r="O24" i="18" s="1"/>
  <c r="P24" i="18" s="1"/>
  <c r="J22" i="18"/>
  <c r="I22" i="18"/>
  <c r="N22" i="18"/>
  <c r="O22" i="18" s="1"/>
  <c r="P22" i="18" s="1"/>
  <c r="I21" i="18"/>
  <c r="L21" i="18"/>
  <c r="L31" i="18" s="1"/>
  <c r="L32" i="18" s="1"/>
  <c r="J21" i="18"/>
  <c r="R12" i="18"/>
  <c r="N11" i="18"/>
  <c r="O11" i="18" s="1"/>
  <c r="P11" i="18" s="1"/>
  <c r="K11" i="18"/>
  <c r="K14" i="18" s="1"/>
  <c r="Q26" i="18" l="1"/>
  <c r="R26" i="18" s="1"/>
  <c r="S26" i="18"/>
  <c r="Y26" i="18" s="1"/>
  <c r="R22" i="18"/>
  <c r="Q22" i="18"/>
  <c r="M32" i="18"/>
  <c r="S38" i="18" s="1"/>
  <c r="Q51" i="18" s="1"/>
  <c r="S25" i="18"/>
  <c r="Y25" i="18" s="1"/>
  <c r="Q25" i="18"/>
  <c r="R25" i="18" s="1"/>
  <c r="S23" i="18"/>
  <c r="Y23" i="18" s="1"/>
  <c r="S13" i="18"/>
  <c r="Y13" i="18" s="1"/>
  <c r="S27" i="18"/>
  <c r="Y27" i="18" s="1"/>
  <c r="P14" i="18"/>
  <c r="Q11" i="18"/>
  <c r="R11" i="18" s="1"/>
  <c r="R14" i="18" s="1"/>
  <c r="S11" i="18"/>
  <c r="J31" i="18"/>
  <c r="J32" i="18" s="1"/>
  <c r="I31" i="18"/>
  <c r="I32" i="18" s="1"/>
  <c r="S37" i="18" s="1"/>
  <c r="K21" i="18"/>
  <c r="N21" i="18"/>
  <c r="O21" i="18" s="1"/>
  <c r="P21" i="18" s="1"/>
  <c r="K22" i="18"/>
  <c r="Q24" i="18"/>
  <c r="R24" i="18" s="1"/>
  <c r="S24" i="18"/>
  <c r="Y24" i="18" s="1"/>
  <c r="K26" i="18"/>
  <c r="N28" i="18"/>
  <c r="O28" i="18" s="1"/>
  <c r="P28" i="18" s="1"/>
  <c r="S22" i="18"/>
  <c r="Y22" i="18" s="1"/>
  <c r="S43" i="18" l="1"/>
  <c r="S44" i="18" s="1"/>
  <c r="Q50" i="18" s="1"/>
  <c r="S39" i="18"/>
  <c r="Q28" i="18"/>
  <c r="R28" i="18"/>
  <c r="S28" i="18"/>
  <c r="Y28" i="18" s="1"/>
  <c r="Q21" i="18"/>
  <c r="S21" i="18" s="1"/>
  <c r="P31" i="18"/>
  <c r="R21" i="18"/>
  <c r="R31" i="18" s="1"/>
  <c r="R32" i="18" s="1"/>
  <c r="S46" i="18" s="1"/>
  <c r="Q52" i="18" s="1"/>
  <c r="S14" i="18"/>
  <c r="Y11" i="18"/>
  <c r="Y14" i="18" s="1"/>
  <c r="P32" i="18"/>
  <c r="K31" i="18"/>
  <c r="K32" i="18" s="1"/>
  <c r="Y21" i="18" l="1"/>
  <c r="Y31" i="18" s="1"/>
  <c r="S31" i="18"/>
  <c r="Y32" i="18"/>
  <c r="S32" i="18"/>
  <c r="Q53" i="18"/>
</calcChain>
</file>

<file path=xl/sharedStrings.xml><?xml version="1.0" encoding="utf-8"?>
<sst xmlns="http://schemas.openxmlformats.org/spreadsheetml/2006/main" count="160" uniqueCount="85">
  <si>
    <t>Mzdy pracovníků</t>
  </si>
  <si>
    <t>Měsíc/rok:</t>
  </si>
  <si>
    <t>Počet pracovních dnů:</t>
  </si>
  <si>
    <t>dnů</t>
  </si>
  <si>
    <t>Pracovní doba:</t>
  </si>
  <si>
    <t>hodin/den</t>
  </si>
  <si>
    <t>Skutečně odprac. dny</t>
  </si>
  <si>
    <t>Pracovní fond/měs. v hod</t>
  </si>
  <si>
    <t>Počet odprac. hodin</t>
  </si>
  <si>
    <t>Zaměstnanec</t>
  </si>
  <si>
    <t>Firma</t>
  </si>
  <si>
    <t>Smluvní plat</t>
  </si>
  <si>
    <t>Příjmení</t>
  </si>
  <si>
    <t>Jméno</t>
  </si>
  <si>
    <t>Hrubá mzda</t>
  </si>
  <si>
    <t>celkem</t>
  </si>
  <si>
    <t>Celkem</t>
  </si>
  <si>
    <t>Poplatník</t>
  </si>
  <si>
    <t>Dítě</t>
  </si>
  <si>
    <t>Základ (smluvní plat)</t>
  </si>
  <si>
    <t>Pracovní  doba</t>
  </si>
  <si>
    <t>Počet pracovních dnů</t>
  </si>
  <si>
    <t>Skutečně odpracováno</t>
  </si>
  <si>
    <t>Měsíční pracovní fond</t>
  </si>
  <si>
    <t>Sleva</t>
  </si>
  <si>
    <t>poplatník</t>
  </si>
  <si>
    <t>Slevy na dani</t>
  </si>
  <si>
    <t>Kč/měs</t>
  </si>
  <si>
    <t>Pracovní dny v měsíci</t>
  </si>
  <si>
    <t>Příklad - Výpočet hrubé mzdy</t>
  </si>
  <si>
    <t>FIX</t>
  </si>
  <si>
    <t>Záloha na daň</t>
  </si>
  <si>
    <t>Čistá mzda</t>
  </si>
  <si>
    <t>Společníci</t>
  </si>
  <si>
    <t>Zaměstnanci</t>
  </si>
  <si>
    <t>Celkem firma</t>
  </si>
  <si>
    <t>SP</t>
  </si>
  <si>
    <t>ZP</t>
  </si>
  <si>
    <t>Suma</t>
  </si>
  <si>
    <t>Zálohy na daň</t>
  </si>
  <si>
    <t>Nemocenské dávky</t>
  </si>
  <si>
    <t>ND</t>
  </si>
  <si>
    <t>Soc.</t>
  </si>
  <si>
    <t>Zdrav.</t>
  </si>
  <si>
    <t>Sazba daně</t>
  </si>
  <si>
    <t>SuperHr mzda</t>
  </si>
  <si>
    <t>Daňový základ</t>
  </si>
  <si>
    <t>HM</t>
  </si>
  <si>
    <t>počet lidí</t>
  </si>
  <si>
    <t xml:space="preserve">Rozdíl </t>
  </si>
  <si>
    <t>SP - ND</t>
  </si>
  <si>
    <t>Náhrady mzdy</t>
  </si>
  <si>
    <t>NM</t>
  </si>
  <si>
    <t>hod/den</t>
  </si>
  <si>
    <t>PHV</t>
  </si>
  <si>
    <t>Měsíc</t>
  </si>
  <si>
    <t>počet dnů</t>
  </si>
  <si>
    <t>neplac</t>
  </si>
  <si>
    <t>plac</t>
  </si>
  <si>
    <t>x</t>
  </si>
  <si>
    <t>Čistá mzda celkem</t>
  </si>
  <si>
    <t>RPHV</t>
  </si>
  <si>
    <t>Náhrada mzdy</t>
  </si>
  <si>
    <t>Sazby platné od 1. 1. 2010 - hodinová sazba</t>
  </si>
  <si>
    <t>Sazba v %</t>
  </si>
  <si>
    <t>Max Kč</t>
  </si>
  <si>
    <t>od</t>
  </si>
  <si>
    <t>do</t>
  </si>
  <si>
    <t>Kč/hod</t>
  </si>
  <si>
    <t>Náhrada mzdy hrazená zaměstnavatelem</t>
  </si>
  <si>
    <t>Sazba</t>
  </si>
  <si>
    <t>Náhrada mzdy 1. - 3.den</t>
  </si>
  <si>
    <t>Náhrada mzdy 1. - 3.den karantény</t>
  </si>
  <si>
    <t>Daň po slevě</t>
  </si>
  <si>
    <t>Zákonné pojistné</t>
  </si>
  <si>
    <t>Náhrada mzdy 4. - 21.den</t>
  </si>
  <si>
    <t>Banka - hromadný příkaz</t>
  </si>
  <si>
    <t>Platby</t>
  </si>
  <si>
    <t>D</t>
  </si>
  <si>
    <t>2011-2012</t>
  </si>
  <si>
    <t>Přehled mezd:</t>
  </si>
  <si>
    <t>Součet za čtvrtletí</t>
  </si>
  <si>
    <t>21 + 1</t>
  </si>
  <si>
    <t>viz plánovací kalendář</t>
  </si>
  <si>
    <t>Od 1. 9. 2011 do 31.3.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</si>
</sst>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č_-;\-* #,##0.00\ _K_č_-;_-* &quot;-&quot;??\ _K_č_-;_-@_-"/>
    <numFmt numFmtId="164" formatCode="0.0%"/>
    <numFmt numFmtId="167" formatCode="[$-405]mmmm\ yy;@"/>
    <numFmt numFmtId="169" formatCode="0.000"/>
    <numFmt numFmtId="172" formatCode="dd/mm/yy;@"/>
    <numFmt numFmtId="173" formatCode="#,##0.00_ ;[Red]\-#,##0.00\ "/>
  </numFmts>
  <fonts count="38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9"/>
      <color indexed="12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indexed="10"/>
      <name val="Arial CE"/>
      <charset val="238"/>
    </font>
    <font>
      <b/>
      <sz val="10"/>
      <color indexed="17"/>
      <name val="Arial CE"/>
      <family val="2"/>
      <charset val="238"/>
    </font>
    <font>
      <b/>
      <sz val="14"/>
      <color indexed="17"/>
      <name val="Arial CE"/>
      <family val="2"/>
      <charset val="238"/>
    </font>
    <font>
      <b/>
      <sz val="8"/>
      <color indexed="17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b/>
      <sz val="10"/>
      <color indexed="10"/>
      <name val="Arial CE"/>
      <family val="2"/>
      <charset val="238"/>
    </font>
    <font>
      <b/>
      <sz val="9"/>
      <color indexed="18"/>
      <name val="Arial CE"/>
      <charset val="238"/>
    </font>
    <font>
      <b/>
      <sz val="10"/>
      <name val="Arial CE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9"/>
      <color indexed="10"/>
      <name val="Arial CE"/>
      <charset val="238"/>
    </font>
    <font>
      <b/>
      <sz val="9"/>
      <color indexed="56"/>
      <name val="Arial CE"/>
      <family val="2"/>
      <charset val="238"/>
    </font>
    <font>
      <b/>
      <sz val="9"/>
      <color indexed="18"/>
      <name val="Arial"/>
      <family val="2"/>
      <charset val="238"/>
    </font>
    <font>
      <b/>
      <sz val="9"/>
      <color indexed="10"/>
      <name val="Arial CE"/>
      <family val="2"/>
      <charset val="238"/>
    </font>
    <font>
      <b/>
      <sz val="10"/>
      <color indexed="10"/>
      <name val="Book Antiqua"/>
      <family val="1"/>
    </font>
    <font>
      <sz val="10"/>
      <color indexed="8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9"/>
      <color indexed="12"/>
      <name val="Arial"/>
      <family val="2"/>
      <charset val="238"/>
    </font>
    <font>
      <b/>
      <sz val="9"/>
      <color indexed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5">
    <xf numFmtId="0" fontId="0" fillId="0" borderId="0" xfId="0"/>
    <xf numFmtId="0" fontId="0" fillId="0" borderId="1" xfId="0" applyBorder="1"/>
    <xf numFmtId="0" fontId="5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horizontal="center"/>
    </xf>
    <xf numFmtId="0" fontId="6" fillId="0" borderId="0" xfId="0" applyFont="1"/>
    <xf numFmtId="167" fontId="4" fillId="0" borderId="0" xfId="0" applyNumberFormat="1" applyFont="1" applyFill="1"/>
    <xf numFmtId="0" fontId="4" fillId="0" borderId="0" xfId="0" applyFont="1" applyFill="1"/>
    <xf numFmtId="0" fontId="4" fillId="0" borderId="0" xfId="0" applyFont="1"/>
    <xf numFmtId="3" fontId="9" fillId="0" borderId="0" xfId="0" applyNumberFormat="1" applyFont="1" applyBorder="1" applyAlignment="1">
      <alignment horizontal="center"/>
    </xf>
    <xf numFmtId="3" fontId="10" fillId="0" borderId="0" xfId="0" applyNumberFormat="1" applyFont="1" applyBorder="1"/>
    <xf numFmtId="3" fontId="10" fillId="0" borderId="0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6" fillId="0" borderId="0" xfId="0" applyFont="1" applyFill="1"/>
    <xf numFmtId="3" fontId="11" fillId="0" borderId="0" xfId="0" applyNumberFormat="1" applyFont="1" applyBorder="1" applyAlignment="1"/>
    <xf numFmtId="0" fontId="6" fillId="2" borderId="1" xfId="0" applyFont="1" applyFill="1" applyBorder="1" applyAlignment="1">
      <alignment horizontal="center"/>
    </xf>
    <xf numFmtId="3" fontId="11" fillId="0" borderId="1" xfId="0" applyNumberFormat="1" applyFont="1" applyBorder="1"/>
    <xf numFmtId="0" fontId="5" fillId="0" borderId="0" xfId="0" applyFont="1" applyFill="1"/>
    <xf numFmtId="0" fontId="6" fillId="2" borderId="1" xfId="0" applyFont="1" applyFill="1" applyBorder="1"/>
    <xf numFmtId="9" fontId="6" fillId="2" borderId="1" xfId="0" applyNumberFormat="1" applyFont="1" applyFill="1" applyBorder="1" applyAlignment="1">
      <alignment horizontal="center"/>
    </xf>
    <xf numFmtId="0" fontId="3" fillId="0" borderId="0" xfId="0" applyFont="1"/>
    <xf numFmtId="0" fontId="11" fillId="0" borderId="1" xfId="0" applyFont="1" applyBorder="1"/>
    <xf numFmtId="3" fontId="13" fillId="0" borderId="1" xfId="0" applyNumberFormat="1" applyFont="1" applyBorder="1"/>
    <xf numFmtId="0" fontId="9" fillId="0" borderId="0" xfId="0" applyFont="1" applyFill="1"/>
    <xf numFmtId="0" fontId="13" fillId="0" borderId="0" xfId="0" applyFont="1" applyFill="1"/>
    <xf numFmtId="1" fontId="13" fillId="0" borderId="0" xfId="0" applyNumberFormat="1" applyFont="1" applyFill="1"/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0" fontId="6" fillId="0" borderId="1" xfId="0" applyFont="1" applyBorder="1"/>
    <xf numFmtId="0" fontId="6" fillId="0" borderId="1" xfId="0" applyFont="1" applyFill="1" applyBorder="1"/>
    <xf numFmtId="0" fontId="7" fillId="0" borderId="1" xfId="0" applyFont="1" applyFill="1" applyBorder="1"/>
    <xf numFmtId="0" fontId="6" fillId="0" borderId="0" xfId="0" applyFont="1" applyAlignment="1">
      <alignment horizontal="center" vertical="center" wrapText="1"/>
    </xf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9" fontId="12" fillId="0" borderId="1" xfId="0" applyNumberFormat="1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164" fontId="12" fillId="0" borderId="1" xfId="0" applyNumberFormat="1" applyFont="1" applyBorder="1" applyAlignment="1">
      <alignment horizontal="center"/>
    </xf>
    <xf numFmtId="0" fontId="14" fillId="0" borderId="0" xfId="0" applyFont="1" applyFill="1"/>
    <xf numFmtId="0" fontId="5" fillId="0" borderId="0" xfId="0" applyFont="1" applyFill="1" applyBorder="1"/>
    <xf numFmtId="14" fontId="6" fillId="0" borderId="0" xfId="0" applyNumberFormat="1" applyFont="1" applyFill="1"/>
    <xf numFmtId="0" fontId="6" fillId="0" borderId="0" xfId="0" applyFont="1" applyFill="1" applyAlignment="1">
      <alignment horizontal="center"/>
    </xf>
    <xf numFmtId="0" fontId="6" fillId="2" borderId="6" xfId="0" applyFont="1" applyFill="1" applyBorder="1"/>
    <xf numFmtId="0" fontId="5" fillId="0" borderId="0" xfId="0" applyFont="1" applyFill="1" applyBorder="1" applyAlignment="1">
      <alignment horizontal="center"/>
    </xf>
    <xf numFmtId="0" fontId="6" fillId="2" borderId="5" xfId="0" applyFont="1" applyFill="1" applyBorder="1"/>
    <xf numFmtId="0" fontId="14" fillId="0" borderId="0" xfId="0" applyFont="1"/>
    <xf numFmtId="0" fontId="13" fillId="0" borderId="0" xfId="0" applyFont="1" applyFill="1" applyAlignment="1"/>
    <xf numFmtId="3" fontId="11" fillId="3" borderId="1" xfId="0" applyNumberFormat="1" applyFont="1" applyFill="1" applyBorder="1"/>
    <xf numFmtId="3" fontId="9" fillId="3" borderId="1" xfId="0" applyNumberFormat="1" applyFont="1" applyFill="1" applyBorder="1"/>
    <xf numFmtId="3" fontId="13" fillId="0" borderId="0" xfId="0" applyNumberFormat="1" applyFont="1"/>
    <xf numFmtId="0" fontId="12" fillId="0" borderId="7" xfId="0" applyFont="1" applyFill="1" applyBorder="1" applyAlignment="1">
      <alignment horizontal="center"/>
    </xf>
    <xf numFmtId="3" fontId="5" fillId="0" borderId="1" xfId="1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1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9" fontId="12" fillId="0" borderId="3" xfId="0" applyNumberFormat="1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0" fontId="15" fillId="0" borderId="0" xfId="0" applyFont="1"/>
    <xf numFmtId="0" fontId="0" fillId="0" borderId="9" xfId="0" applyBorder="1"/>
    <xf numFmtId="0" fontId="13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7" fillId="0" borderId="0" xfId="0" applyFont="1" applyFill="1"/>
    <xf numFmtId="172" fontId="19" fillId="0" borderId="0" xfId="0" applyNumberFormat="1" applyFont="1" applyBorder="1"/>
    <xf numFmtId="0" fontId="20" fillId="0" borderId="0" xfId="0" applyFont="1" applyFill="1"/>
    <xf numFmtId="9" fontId="22" fillId="0" borderId="1" xfId="0" applyNumberFormat="1" applyFont="1" applyFill="1" applyBorder="1" applyAlignment="1">
      <alignment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right"/>
    </xf>
    <xf numFmtId="173" fontId="29" fillId="0" borderId="9" xfId="0" applyNumberFormat="1" applyFont="1" applyBorder="1" applyAlignment="1"/>
    <xf numFmtId="9" fontId="30" fillId="0" borderId="9" xfId="0" applyNumberFormat="1" applyFont="1" applyFill="1" applyBorder="1" applyAlignment="1">
      <alignment horizontal="center" vertical="center"/>
    </xf>
    <xf numFmtId="169" fontId="28" fillId="0" borderId="12" xfId="0" applyNumberFormat="1" applyFont="1" applyFill="1" applyBorder="1" applyAlignment="1">
      <alignment horizontal="center"/>
    </xf>
    <xf numFmtId="173" fontId="29" fillId="0" borderId="13" xfId="0" applyNumberFormat="1" applyFont="1" applyBorder="1" applyAlignment="1"/>
    <xf numFmtId="173" fontId="29" fillId="0" borderId="1" xfId="0" applyNumberFormat="1" applyFont="1" applyBorder="1" applyAlignment="1">
      <alignment horizontal="right"/>
    </xf>
    <xf numFmtId="9" fontId="30" fillId="0" borderId="1" xfId="0" applyNumberFormat="1" applyFont="1" applyFill="1" applyBorder="1" applyAlignment="1">
      <alignment horizontal="center" vertical="center"/>
    </xf>
    <xf numFmtId="169" fontId="28" fillId="0" borderId="14" xfId="0" applyNumberFormat="1" applyFont="1" applyFill="1" applyBorder="1" applyAlignment="1">
      <alignment horizontal="center"/>
    </xf>
    <xf numFmtId="173" fontId="29" fillId="0" borderId="15" xfId="0" applyNumberFormat="1" applyFont="1" applyBorder="1" applyAlignment="1">
      <alignment horizontal="right"/>
    </xf>
    <xf numFmtId="173" fontId="29" fillId="0" borderId="3" xfId="0" applyNumberFormat="1" applyFont="1" applyBorder="1" applyAlignment="1"/>
    <xf numFmtId="9" fontId="30" fillId="0" borderId="3" xfId="0" applyNumberFormat="1" applyFont="1" applyFill="1" applyBorder="1" applyAlignment="1">
      <alignment horizontal="center" vertical="center"/>
    </xf>
    <xf numFmtId="169" fontId="28" fillId="0" borderId="16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right"/>
    </xf>
    <xf numFmtId="1" fontId="6" fillId="3" borderId="1" xfId="0" applyNumberFormat="1" applyFont="1" applyFill="1" applyBorder="1"/>
    <xf numFmtId="3" fontId="5" fillId="4" borderId="1" xfId="0" applyNumberFormat="1" applyFont="1" applyFill="1" applyBorder="1" applyAlignment="1">
      <alignment horizontal="right"/>
    </xf>
    <xf numFmtId="3" fontId="3" fillId="4" borderId="1" xfId="0" applyNumberFormat="1" applyFont="1" applyFill="1" applyBorder="1"/>
    <xf numFmtId="0" fontId="11" fillId="0" borderId="0" xfId="0" applyFont="1" applyBorder="1"/>
    <xf numFmtId="3" fontId="31" fillId="0" borderId="1" xfId="1" applyNumberFormat="1" applyFont="1" applyBorder="1" applyAlignment="1">
      <alignment horizontal="center"/>
    </xf>
    <xf numFmtId="0" fontId="6" fillId="3" borderId="1" xfId="0" applyFont="1" applyFill="1" applyBorder="1"/>
    <xf numFmtId="3" fontId="4" fillId="0" borderId="5" xfId="1" applyNumberFormat="1" applyFont="1" applyBorder="1" applyAlignment="1">
      <alignment horizontal="center"/>
    </xf>
    <xf numFmtId="3" fontId="5" fillId="3" borderId="1" xfId="1" applyNumberFormat="1" applyFont="1" applyFill="1" applyBorder="1" applyAlignment="1">
      <alignment horizontal="center"/>
    </xf>
    <xf numFmtId="3" fontId="4" fillId="0" borderId="5" xfId="1" applyNumberFormat="1" applyFont="1" applyFill="1" applyBorder="1" applyAlignment="1">
      <alignment horizontal="center"/>
    </xf>
    <xf numFmtId="1" fontId="6" fillId="4" borderId="1" xfId="0" applyNumberFormat="1" applyFont="1" applyFill="1" applyBorder="1"/>
    <xf numFmtId="1" fontId="0" fillId="0" borderId="0" xfId="0" applyNumberFormat="1"/>
    <xf numFmtId="3" fontId="5" fillId="3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5" borderId="0" xfId="0" applyFont="1" applyFill="1"/>
    <xf numFmtId="3" fontId="32" fillId="6" borderId="1" xfId="0" applyNumberFormat="1" applyFont="1" applyFill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17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3" fontId="7" fillId="0" borderId="17" xfId="0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3" fontId="7" fillId="0" borderId="7" xfId="0" applyNumberFormat="1" applyFont="1" applyBorder="1" applyAlignment="1">
      <alignment horizontal="right"/>
    </xf>
    <xf numFmtId="3" fontId="7" fillId="0" borderId="14" xfId="0" applyNumberFormat="1" applyFont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0" fillId="0" borderId="18" xfId="0" applyNumberFormat="1" applyBorder="1" applyAlignment="1">
      <alignment horizontal="right"/>
    </xf>
    <xf numFmtId="3" fontId="0" fillId="0" borderId="19" xfId="0" applyNumberFormat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7" fillId="6" borderId="1" xfId="0" applyNumberFormat="1" applyFont="1" applyFill="1" applyBorder="1" applyAlignment="1">
      <alignment horizontal="right"/>
    </xf>
    <xf numFmtId="3" fontId="4" fillId="0" borderId="0" xfId="0" applyNumberFormat="1" applyFont="1"/>
    <xf numFmtId="0" fontId="6" fillId="0" borderId="20" xfId="0" applyFont="1" applyBorder="1"/>
    <xf numFmtId="3" fontId="4" fillId="0" borderId="20" xfId="0" applyNumberFormat="1" applyFont="1" applyBorder="1"/>
    <xf numFmtId="3" fontId="0" fillId="0" borderId="0" xfId="0" applyNumberFormat="1" applyFill="1" applyBorder="1" applyAlignment="1">
      <alignment horizontal="right"/>
    </xf>
    <xf numFmtId="3" fontId="32" fillId="2" borderId="3" xfId="0" applyNumberFormat="1" applyFont="1" applyFill="1" applyBorder="1" applyAlignment="1">
      <alignment horizontal="right"/>
    </xf>
    <xf numFmtId="3" fontId="0" fillId="2" borderId="21" xfId="0" applyNumberFormat="1" applyFill="1" applyBorder="1" applyAlignment="1">
      <alignment horizontal="right"/>
    </xf>
    <xf numFmtId="3" fontId="0" fillId="2" borderId="16" xfId="0" applyNumberFormat="1" applyFill="1" applyBorder="1" applyAlignment="1">
      <alignment horizontal="right"/>
    </xf>
    <xf numFmtId="3" fontId="7" fillId="2" borderId="21" xfId="0" applyNumberFormat="1" applyFont="1" applyFill="1" applyBorder="1" applyAlignment="1">
      <alignment horizontal="right"/>
    </xf>
    <xf numFmtId="3" fontId="7" fillId="2" borderId="16" xfId="0" applyNumberFormat="1" applyFont="1" applyFill="1" applyBorder="1" applyAlignment="1">
      <alignment horizontal="right"/>
    </xf>
    <xf numFmtId="3" fontId="0" fillId="7" borderId="0" xfId="0" applyNumberFormat="1" applyFill="1"/>
    <xf numFmtId="14" fontId="33" fillId="0" borderId="0" xfId="0" applyNumberFormat="1" applyFont="1" applyFill="1"/>
    <xf numFmtId="0" fontId="34" fillId="0" borderId="0" xfId="0" applyFont="1" applyFill="1"/>
    <xf numFmtId="0" fontId="34" fillId="0" borderId="0" xfId="0" applyFont="1" applyFill="1" applyAlignment="1"/>
    <xf numFmtId="0" fontId="35" fillId="0" borderId="0" xfId="0" applyFont="1" applyFill="1"/>
    <xf numFmtId="0" fontId="33" fillId="0" borderId="0" xfId="0" applyFont="1" applyBorder="1" applyAlignment="1">
      <alignment horizontal="center"/>
    </xf>
    <xf numFmtId="0" fontId="33" fillId="0" borderId="0" xfId="0" applyFont="1"/>
    <xf numFmtId="0" fontId="37" fillId="0" borderId="0" xfId="0" applyFont="1" applyAlignment="1">
      <alignment horizontal="center"/>
    </xf>
    <xf numFmtId="0" fontId="36" fillId="0" borderId="2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34" fillId="0" borderId="0" xfId="0" applyFont="1" applyAlignment="1">
      <alignment horizontal="center" vertical="center" wrapText="1"/>
    </xf>
    <xf numFmtId="17" fontId="6" fillId="0" borderId="11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2" fillId="0" borderId="3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17" fontId="6" fillId="0" borderId="22" xfId="0" applyNumberFormat="1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3" fontId="13" fillId="4" borderId="4" xfId="0" applyNumberFormat="1" applyFont="1" applyFill="1" applyBorder="1" applyAlignment="1">
      <alignment horizontal="center" vertical="center" wrapText="1"/>
    </xf>
    <xf numFmtId="3" fontId="13" fillId="4" borderId="34" xfId="0" applyNumberFormat="1" applyFont="1" applyFill="1" applyBorder="1" applyAlignment="1">
      <alignment horizontal="center" vertical="center" wrapText="1"/>
    </xf>
    <xf numFmtId="3" fontId="13" fillId="4" borderId="2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/>
    </xf>
    <xf numFmtId="0" fontId="25" fillId="2" borderId="35" xfId="0" applyFont="1" applyFill="1" applyBorder="1" applyAlignment="1">
      <alignment horizontal="center"/>
    </xf>
    <xf numFmtId="0" fontId="25" fillId="2" borderId="30" xfId="0" applyFont="1" applyFill="1" applyBorder="1" applyAlignment="1">
      <alignment horizontal="center"/>
    </xf>
    <xf numFmtId="0" fontId="26" fillId="2" borderId="36" xfId="0" applyFont="1" applyFill="1" applyBorder="1" applyAlignment="1">
      <alignment horizontal="center" vertical="center" wrapText="1"/>
    </xf>
    <xf numFmtId="0" fontId="26" fillId="2" borderId="33" xfId="0" applyFont="1" applyFill="1" applyBorder="1" applyAlignment="1">
      <alignment horizontal="center" vertical="center" wrapText="1"/>
    </xf>
    <xf numFmtId="0" fontId="27" fillId="2" borderId="37" xfId="0" applyFont="1" applyFill="1" applyBorder="1" applyAlignment="1">
      <alignment horizontal="center" vertical="center"/>
    </xf>
    <xf numFmtId="0" fontId="27" fillId="2" borderId="38" xfId="0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3" fillId="3" borderId="1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19" workbookViewId="0">
      <selection activeCell="I38" sqref="I38"/>
    </sheetView>
  </sheetViews>
  <sheetFormatPr defaultRowHeight="12.75" x14ac:dyDescent="0.2"/>
  <cols>
    <col min="1" max="1" width="7.5703125" customWidth="1"/>
    <col min="2" max="2" width="12.42578125" customWidth="1"/>
    <col min="3" max="9" width="11.7109375" customWidth="1"/>
    <col min="10" max="10" width="8.5703125" customWidth="1"/>
    <col min="11" max="11" width="8.42578125" customWidth="1"/>
  </cols>
  <sheetData>
    <row r="1" spans="1:11" ht="18" x14ac:dyDescent="0.25">
      <c r="A1" s="65" t="s">
        <v>80</v>
      </c>
      <c r="D1" s="146"/>
      <c r="E1" s="147"/>
      <c r="F1" s="148"/>
      <c r="G1" s="65" t="s">
        <v>79</v>
      </c>
    </row>
    <row r="3" spans="1:11" ht="13.5" thickBot="1" x14ac:dyDescent="0.25">
      <c r="K3">
        <v>1000</v>
      </c>
    </row>
    <row r="4" spans="1:11" x14ac:dyDescent="0.2">
      <c r="A4" s="164" t="s">
        <v>55</v>
      </c>
      <c r="B4" s="165"/>
      <c r="C4" s="153" t="s">
        <v>14</v>
      </c>
      <c r="D4" s="156" t="s">
        <v>10</v>
      </c>
      <c r="E4" s="156"/>
      <c r="F4" s="156" t="s">
        <v>9</v>
      </c>
      <c r="G4" s="156"/>
      <c r="H4" s="157"/>
      <c r="I4" s="158"/>
      <c r="J4" s="145" t="s">
        <v>81</v>
      </c>
      <c r="K4" s="149" t="s">
        <v>74</v>
      </c>
    </row>
    <row r="5" spans="1:11" x14ac:dyDescent="0.2">
      <c r="A5" s="166"/>
      <c r="B5" s="167"/>
      <c r="C5" s="154"/>
      <c r="D5" s="35" t="s">
        <v>42</v>
      </c>
      <c r="E5" s="35" t="s">
        <v>43</v>
      </c>
      <c r="F5" s="36" t="s">
        <v>42</v>
      </c>
      <c r="G5" s="35" t="s">
        <v>43</v>
      </c>
      <c r="H5" s="161" t="s">
        <v>31</v>
      </c>
      <c r="I5" s="159" t="s">
        <v>32</v>
      </c>
      <c r="J5" s="145"/>
      <c r="K5" s="149"/>
    </row>
    <row r="6" spans="1:11" ht="13.5" thickBot="1" x14ac:dyDescent="0.25">
      <c r="A6" s="168"/>
      <c r="B6" s="169"/>
      <c r="C6" s="155"/>
      <c r="D6" s="62">
        <v>0.25</v>
      </c>
      <c r="E6" s="62">
        <v>0.09</v>
      </c>
      <c r="F6" s="63">
        <v>6.5000000000000002E-2</v>
      </c>
      <c r="G6" s="64">
        <v>4.4999999999999998E-2</v>
      </c>
      <c r="H6" s="162"/>
      <c r="I6" s="160"/>
      <c r="J6" s="145"/>
      <c r="K6" s="149"/>
    </row>
    <row r="7" spans="1:11" ht="15.95" customHeight="1" x14ac:dyDescent="0.2">
      <c r="A7" s="150">
        <v>40787</v>
      </c>
      <c r="B7" s="66" t="s">
        <v>33</v>
      </c>
      <c r="C7" s="107"/>
      <c r="D7" s="108"/>
      <c r="E7" s="108"/>
      <c r="F7" s="108"/>
      <c r="G7" s="108"/>
      <c r="H7" s="109"/>
      <c r="I7" s="110"/>
    </row>
    <row r="8" spans="1:11" ht="15.95" customHeight="1" x14ac:dyDescent="0.2">
      <c r="A8" s="151"/>
      <c r="B8" s="1" t="s">
        <v>34</v>
      </c>
      <c r="C8" s="111"/>
      <c r="D8" s="111"/>
      <c r="E8" s="112"/>
      <c r="F8" s="111"/>
      <c r="G8" s="111"/>
      <c r="H8" s="113"/>
      <c r="I8" s="114"/>
    </row>
    <row r="9" spans="1:11" ht="15.95" customHeight="1" thickBot="1" x14ac:dyDescent="0.25">
      <c r="A9" s="152"/>
      <c r="B9" s="4" t="s">
        <v>16</v>
      </c>
      <c r="C9" s="132"/>
      <c r="D9" s="126"/>
      <c r="E9" s="126"/>
      <c r="F9" s="126"/>
      <c r="G9" s="126"/>
      <c r="H9" s="133"/>
      <c r="I9" s="134"/>
      <c r="J9" s="137">
        <f>C9</f>
        <v>0</v>
      </c>
      <c r="K9" s="102">
        <f>J9/1000</f>
        <v>0</v>
      </c>
    </row>
    <row r="10" spans="1:11" ht="15.95" customHeight="1" x14ac:dyDescent="0.2">
      <c r="A10" s="150">
        <v>40817</v>
      </c>
      <c r="B10" s="66" t="s">
        <v>33</v>
      </c>
      <c r="C10" s="115"/>
      <c r="D10" s="116"/>
      <c r="E10" s="116"/>
      <c r="F10" s="116"/>
      <c r="G10" s="116"/>
      <c r="H10" s="117"/>
      <c r="I10" s="118"/>
    </row>
    <row r="11" spans="1:11" ht="15.95" customHeight="1" x14ac:dyDescent="0.2">
      <c r="A11" s="151"/>
      <c r="B11" s="1" t="s">
        <v>34</v>
      </c>
      <c r="C11" s="115"/>
      <c r="D11" s="115"/>
      <c r="E11" s="115"/>
      <c r="F11" s="115"/>
      <c r="G11" s="115"/>
      <c r="H11" s="119"/>
      <c r="I11" s="120"/>
    </row>
    <row r="12" spans="1:11" ht="15.95" customHeight="1" thickBot="1" x14ac:dyDescent="0.25">
      <c r="A12" s="152"/>
      <c r="B12" s="4" t="s">
        <v>16</v>
      </c>
      <c r="C12" s="121"/>
      <c r="D12" s="121"/>
      <c r="E12" s="121"/>
      <c r="F12" s="121"/>
      <c r="G12" s="121"/>
      <c r="H12" s="135"/>
      <c r="I12" s="136"/>
    </row>
    <row r="13" spans="1:11" ht="15.95" customHeight="1" x14ac:dyDescent="0.2">
      <c r="A13" s="150">
        <v>40848</v>
      </c>
      <c r="B13" s="66" t="s">
        <v>33</v>
      </c>
      <c r="C13" s="122"/>
      <c r="D13" s="108"/>
      <c r="E13" s="108"/>
      <c r="F13" s="108"/>
      <c r="G13" s="108"/>
      <c r="H13" s="109"/>
      <c r="I13" s="110"/>
    </row>
    <row r="14" spans="1:11" ht="15.95" customHeight="1" x14ac:dyDescent="0.2">
      <c r="A14" s="151"/>
      <c r="B14" s="1" t="s">
        <v>34</v>
      </c>
      <c r="C14" s="111"/>
      <c r="D14" s="111"/>
      <c r="E14" s="111"/>
      <c r="F14" s="111"/>
      <c r="G14" s="111"/>
      <c r="H14" s="113"/>
      <c r="I14" s="114"/>
    </row>
    <row r="15" spans="1:11" ht="15.95" customHeight="1" thickBot="1" x14ac:dyDescent="0.25">
      <c r="A15" s="152"/>
      <c r="B15" s="4" t="s">
        <v>16</v>
      </c>
      <c r="C15" s="126"/>
      <c r="D15" s="126"/>
      <c r="E15" s="126"/>
      <c r="F15" s="126"/>
      <c r="G15" s="126"/>
      <c r="H15" s="133"/>
      <c r="I15" s="134"/>
    </row>
    <row r="16" spans="1:11" ht="15.95" customHeight="1" x14ac:dyDescent="0.2">
      <c r="A16" s="150">
        <v>40878</v>
      </c>
      <c r="B16" s="66" t="s">
        <v>33</v>
      </c>
      <c r="C16" s="108"/>
      <c r="D16" s="127"/>
      <c r="E16" s="108"/>
      <c r="F16" s="108"/>
      <c r="G16" s="108"/>
      <c r="H16" s="109"/>
      <c r="I16" s="110"/>
    </row>
    <row r="17" spans="1:11" ht="15.95" customHeight="1" x14ac:dyDescent="0.2">
      <c r="A17" s="151"/>
      <c r="B17" s="1" t="s">
        <v>34</v>
      </c>
      <c r="C17" s="111"/>
      <c r="D17" s="111"/>
      <c r="E17" s="111"/>
      <c r="F17" s="111"/>
      <c r="G17" s="111"/>
      <c r="H17" s="113"/>
      <c r="I17" s="114"/>
    </row>
    <row r="18" spans="1:11" ht="15.95" customHeight="1" thickBot="1" x14ac:dyDescent="0.25">
      <c r="A18" s="152"/>
      <c r="B18" s="4" t="s">
        <v>16</v>
      </c>
      <c r="C18" s="126"/>
      <c r="D18" s="126"/>
      <c r="E18" s="126"/>
      <c r="F18" s="126"/>
      <c r="G18" s="126"/>
      <c r="H18" s="133"/>
      <c r="I18" s="134"/>
      <c r="J18" s="137">
        <f>C12+C15+C18</f>
        <v>0</v>
      </c>
      <c r="K18" s="102">
        <f>J18/K3</f>
        <v>0</v>
      </c>
    </row>
    <row r="19" spans="1:11" ht="15.95" customHeight="1" x14ac:dyDescent="0.2">
      <c r="A19" s="150">
        <v>40909</v>
      </c>
      <c r="B19" s="66" t="s">
        <v>33</v>
      </c>
      <c r="C19" s="108"/>
      <c r="D19" s="108"/>
      <c r="E19" s="108"/>
      <c r="F19" s="108"/>
      <c r="G19" s="108"/>
      <c r="H19" s="109"/>
      <c r="I19" s="110"/>
    </row>
    <row r="20" spans="1:11" ht="15.95" customHeight="1" x14ac:dyDescent="0.2">
      <c r="A20" s="151"/>
      <c r="B20" s="1" t="s">
        <v>34</v>
      </c>
      <c r="C20" s="111"/>
      <c r="D20" s="111"/>
      <c r="E20" s="111"/>
      <c r="F20" s="111"/>
      <c r="G20" s="111"/>
      <c r="H20" s="113"/>
      <c r="I20" s="114"/>
    </row>
    <row r="21" spans="1:11" ht="15.95" customHeight="1" thickBot="1" x14ac:dyDescent="0.25">
      <c r="A21" s="152"/>
      <c r="B21" s="4" t="s">
        <v>16</v>
      </c>
      <c r="C21" s="126"/>
      <c r="D21" s="126"/>
      <c r="E21" s="126"/>
      <c r="F21" s="126"/>
      <c r="G21" s="126"/>
      <c r="H21" s="133"/>
      <c r="I21" s="134"/>
    </row>
    <row r="22" spans="1:11" ht="15.95" customHeight="1" x14ac:dyDescent="0.2">
      <c r="A22" s="150">
        <v>40940</v>
      </c>
      <c r="B22" s="66" t="s">
        <v>33</v>
      </c>
      <c r="C22" s="108"/>
      <c r="D22" s="108"/>
      <c r="E22" s="108"/>
      <c r="F22" s="108"/>
      <c r="G22" s="108"/>
      <c r="H22" s="109"/>
      <c r="I22" s="110"/>
    </row>
    <row r="23" spans="1:11" ht="15.95" customHeight="1" x14ac:dyDescent="0.2">
      <c r="A23" s="151"/>
      <c r="B23" s="1" t="s">
        <v>34</v>
      </c>
      <c r="C23" s="111"/>
      <c r="D23" s="111"/>
      <c r="E23" s="111"/>
      <c r="F23" s="111"/>
      <c r="G23" s="111"/>
      <c r="H23" s="113"/>
      <c r="I23" s="114"/>
    </row>
    <row r="24" spans="1:11" ht="15.95" customHeight="1" thickBot="1" x14ac:dyDescent="0.25">
      <c r="A24" s="152"/>
      <c r="B24" s="4" t="s">
        <v>16</v>
      </c>
      <c r="C24" s="126"/>
      <c r="D24" s="126"/>
      <c r="E24" s="126"/>
      <c r="F24" s="126"/>
      <c r="G24" s="126"/>
      <c r="H24" s="133"/>
      <c r="I24" s="134"/>
    </row>
    <row r="25" spans="1:11" ht="15.95" customHeight="1" x14ac:dyDescent="0.2">
      <c r="A25" s="163">
        <v>40969</v>
      </c>
      <c r="B25" s="3" t="s">
        <v>33</v>
      </c>
      <c r="C25" s="123"/>
      <c r="D25" s="123"/>
      <c r="E25" s="123"/>
      <c r="F25" s="123"/>
      <c r="G25" s="123"/>
      <c r="H25" s="124"/>
      <c r="I25" s="125"/>
    </row>
    <row r="26" spans="1:11" ht="15.95" customHeight="1" x14ac:dyDescent="0.2">
      <c r="A26" s="151"/>
      <c r="B26" s="1" t="s">
        <v>34</v>
      </c>
      <c r="C26" s="111"/>
      <c r="D26" s="111"/>
      <c r="E26" s="111"/>
      <c r="F26" s="111"/>
      <c r="G26" s="111"/>
      <c r="H26" s="113"/>
      <c r="I26" s="114"/>
    </row>
    <row r="27" spans="1:11" ht="15.95" customHeight="1" thickBot="1" x14ac:dyDescent="0.25">
      <c r="A27" s="152"/>
      <c r="B27" s="4" t="s">
        <v>16</v>
      </c>
      <c r="C27" s="126"/>
      <c r="D27" s="126"/>
      <c r="E27" s="126"/>
      <c r="F27" s="126"/>
      <c r="G27" s="126"/>
      <c r="H27" s="133"/>
      <c r="I27" s="134"/>
      <c r="J27" s="137">
        <f>C21+C24+C27</f>
        <v>0</v>
      </c>
      <c r="K27" s="131">
        <f>J27/K3</f>
        <v>0</v>
      </c>
    </row>
    <row r="30" spans="1:11" x14ac:dyDescent="0.2">
      <c r="F30" s="144"/>
    </row>
    <row r="31" spans="1:11" x14ac:dyDescent="0.2">
      <c r="F31" s="144"/>
    </row>
    <row r="32" spans="1:11" x14ac:dyDescent="0.2">
      <c r="F32" s="144"/>
    </row>
  </sheetData>
  <mergeCells count="16">
    <mergeCell ref="A25:A27"/>
    <mergeCell ref="A4:B6"/>
    <mergeCell ref="A7:A9"/>
    <mergeCell ref="A10:A12"/>
    <mergeCell ref="A13:A15"/>
    <mergeCell ref="A16:A18"/>
    <mergeCell ref="A19:A21"/>
    <mergeCell ref="J4:J6"/>
    <mergeCell ref="D1:F1"/>
    <mergeCell ref="K4:K6"/>
    <mergeCell ref="A22:A24"/>
    <mergeCell ref="C4:C6"/>
    <mergeCell ref="D4:E4"/>
    <mergeCell ref="F4:I4"/>
    <mergeCell ref="I5:I6"/>
    <mergeCell ref="H5:H6"/>
  </mergeCells>
  <phoneticPr fontId="2" type="noConversion"/>
  <pageMargins left="0.78740157499999996" right="0.78740157499999996" top="0.984251969" bottom="0.984251969" header="0.4921259845" footer="0.4921259845"/>
  <pageSetup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workbookViewId="0">
      <selection activeCell="O59" sqref="O59"/>
    </sheetView>
  </sheetViews>
  <sheetFormatPr defaultRowHeight="12.75" x14ac:dyDescent="0.2"/>
  <cols>
    <col min="1" max="1" width="3.28515625" style="6" customWidth="1"/>
    <col min="2" max="2" width="10.5703125" style="6" customWidth="1"/>
    <col min="3" max="3" width="8.85546875" style="6" customWidth="1"/>
    <col min="4" max="4" width="11.85546875" style="6" customWidth="1"/>
    <col min="5" max="5" width="6.5703125" style="6" customWidth="1"/>
    <col min="6" max="6" width="11.85546875" style="6" customWidth="1"/>
    <col min="7" max="7" width="8.85546875" style="6" customWidth="1"/>
    <col min="8" max="8" width="7.85546875" style="6" customWidth="1"/>
    <col min="9" max="11" width="7.7109375" style="6" customWidth="1"/>
    <col min="12" max="12" width="9.140625" style="6"/>
    <col min="13" max="13" width="9.7109375" style="6" customWidth="1"/>
    <col min="14" max="14" width="8.42578125" style="6" customWidth="1"/>
    <col min="15" max="19" width="9.140625" style="6"/>
    <col min="20" max="21" width="6.42578125" style="6" customWidth="1"/>
    <col min="22" max="22" width="7" style="6" customWidth="1"/>
    <col min="23" max="24" width="8.140625" style="6" customWidth="1"/>
    <col min="25" max="25" width="9.140625" style="6"/>
    <col min="26" max="26" width="2.42578125" style="6" customWidth="1"/>
    <col min="27" max="27" width="10.140625" style="6" customWidth="1"/>
    <col min="28" max="28" width="8.5703125" style="6" customWidth="1"/>
    <col min="29" max="29" width="6.28515625" style="6" customWidth="1"/>
    <col min="30" max="16384" width="9.140625" style="6"/>
  </cols>
  <sheetData>
    <row r="1" spans="1:31" ht="13.5" customHeight="1" x14ac:dyDescent="0.25">
      <c r="B1" s="190" t="s">
        <v>0</v>
      </c>
      <c r="C1" s="190"/>
      <c r="D1" s="190"/>
      <c r="E1" s="190"/>
      <c r="F1" s="190"/>
      <c r="G1" s="190"/>
      <c r="H1" s="191" t="s">
        <v>84</v>
      </c>
      <c r="I1" s="191"/>
      <c r="J1" s="191"/>
      <c r="K1" s="191"/>
    </row>
    <row r="2" spans="1:31" x14ac:dyDescent="0.2">
      <c r="P2" s="33"/>
    </row>
    <row r="3" spans="1:31" x14ac:dyDescent="0.2">
      <c r="B3" s="34" t="s">
        <v>1</v>
      </c>
      <c r="C3" s="34"/>
      <c r="D3" s="7">
        <v>40787</v>
      </c>
    </row>
    <row r="4" spans="1:31" x14ac:dyDescent="0.2">
      <c r="B4" s="34" t="s">
        <v>2</v>
      </c>
      <c r="C4" s="34"/>
      <c r="D4" s="8">
        <v>22</v>
      </c>
      <c r="E4" s="6" t="s">
        <v>3</v>
      </c>
      <c r="F4" s="29" t="s">
        <v>82</v>
      </c>
    </row>
    <row r="5" spans="1:31" x14ac:dyDescent="0.2">
      <c r="B5" s="34" t="s">
        <v>4</v>
      </c>
      <c r="C5" s="34"/>
      <c r="D5" s="9">
        <v>8</v>
      </c>
      <c r="E5" s="6" t="s">
        <v>5</v>
      </c>
      <c r="Q5" s="33"/>
      <c r="R5" s="33"/>
    </row>
    <row r="6" spans="1:31" x14ac:dyDescent="0.2">
      <c r="B6" s="34"/>
      <c r="C6" s="34"/>
      <c r="D6" s="9"/>
      <c r="Q6" s="33"/>
      <c r="R6" s="33"/>
    </row>
    <row r="7" spans="1:31" x14ac:dyDescent="0.2">
      <c r="B7" s="9" t="s">
        <v>33</v>
      </c>
      <c r="X7" s="106">
        <v>8</v>
      </c>
      <c r="Y7" s="6" t="s">
        <v>53</v>
      </c>
    </row>
    <row r="8" spans="1:31" ht="13.5" customHeight="1" thickBot="1" x14ac:dyDescent="0.3">
      <c r="B8" s="192" t="s">
        <v>11</v>
      </c>
      <c r="C8" s="192" t="s">
        <v>6</v>
      </c>
      <c r="D8" s="192" t="s">
        <v>7</v>
      </c>
      <c r="E8" s="170" t="s">
        <v>8</v>
      </c>
      <c r="F8" s="172" t="s">
        <v>12</v>
      </c>
      <c r="G8" s="175" t="s">
        <v>13</v>
      </c>
      <c r="H8" s="178" t="s">
        <v>14</v>
      </c>
      <c r="I8" s="180" t="s">
        <v>10</v>
      </c>
      <c r="J8" s="180"/>
      <c r="K8" s="180"/>
      <c r="L8" s="180" t="s">
        <v>9</v>
      </c>
      <c r="M8" s="180"/>
      <c r="N8" s="180"/>
      <c r="O8" s="180"/>
      <c r="P8" s="180"/>
      <c r="Q8" s="180"/>
      <c r="R8" s="180"/>
      <c r="S8" s="180"/>
      <c r="T8" s="181" t="s">
        <v>51</v>
      </c>
      <c r="U8" s="182"/>
      <c r="V8" s="182"/>
      <c r="W8" s="183"/>
      <c r="X8" s="184" t="s">
        <v>62</v>
      </c>
      <c r="Y8" s="195" t="s">
        <v>60</v>
      </c>
      <c r="AA8" s="69" t="s">
        <v>63</v>
      </c>
      <c r="AB8" s="70"/>
      <c r="AC8" s="70"/>
      <c r="AD8" s="71"/>
      <c r="AE8" s="72"/>
    </row>
    <row r="9" spans="1:31" ht="13.5" customHeight="1" x14ac:dyDescent="0.2">
      <c r="B9" s="193"/>
      <c r="C9" s="194"/>
      <c r="D9" s="194"/>
      <c r="E9" s="171"/>
      <c r="F9" s="173"/>
      <c r="G9" s="176"/>
      <c r="H9" s="179"/>
      <c r="I9" s="35" t="s">
        <v>42</v>
      </c>
      <c r="J9" s="35" t="s">
        <v>43</v>
      </c>
      <c r="K9" s="196" t="s">
        <v>15</v>
      </c>
      <c r="L9" s="36" t="s">
        <v>42</v>
      </c>
      <c r="M9" s="35" t="s">
        <v>43</v>
      </c>
      <c r="N9" s="192" t="s">
        <v>45</v>
      </c>
      <c r="O9" s="192" t="s">
        <v>46</v>
      </c>
      <c r="P9" s="192" t="s">
        <v>31</v>
      </c>
      <c r="Q9" s="56" t="s">
        <v>24</v>
      </c>
      <c r="R9" s="199" t="s">
        <v>73</v>
      </c>
      <c r="S9" s="192" t="s">
        <v>32</v>
      </c>
      <c r="T9" s="201" t="s">
        <v>56</v>
      </c>
      <c r="U9" s="201"/>
      <c r="V9" s="201" t="s">
        <v>54</v>
      </c>
      <c r="W9" s="201" t="s">
        <v>61</v>
      </c>
      <c r="X9" s="185"/>
      <c r="Y9" s="195"/>
      <c r="AA9" s="202" t="s">
        <v>54</v>
      </c>
      <c r="AB9" s="203"/>
      <c r="AC9" s="204" t="s">
        <v>64</v>
      </c>
      <c r="AD9" s="206" t="s">
        <v>65</v>
      </c>
      <c r="AE9" s="73"/>
    </row>
    <row r="10" spans="1:31" ht="13.5" thickBot="1" x14ac:dyDescent="0.25">
      <c r="B10" s="193"/>
      <c r="C10" s="194"/>
      <c r="D10" s="194"/>
      <c r="E10" s="171"/>
      <c r="F10" s="174"/>
      <c r="G10" s="177"/>
      <c r="H10" s="179"/>
      <c r="I10" s="37">
        <v>0.25</v>
      </c>
      <c r="J10" s="37">
        <v>0.09</v>
      </c>
      <c r="K10" s="197"/>
      <c r="L10" s="43">
        <v>6.5000000000000002E-2</v>
      </c>
      <c r="M10" s="38">
        <v>4.4999999999999998E-2</v>
      </c>
      <c r="N10" s="198"/>
      <c r="O10" s="198"/>
      <c r="P10" s="198"/>
      <c r="Q10" s="39" t="s">
        <v>25</v>
      </c>
      <c r="R10" s="200"/>
      <c r="S10" s="198"/>
      <c r="T10" s="67" t="s">
        <v>57</v>
      </c>
      <c r="U10" s="67" t="s">
        <v>58</v>
      </c>
      <c r="V10" s="201"/>
      <c r="W10" s="201"/>
      <c r="X10" s="186"/>
      <c r="Y10" s="195"/>
      <c r="AA10" s="75" t="s">
        <v>66</v>
      </c>
      <c r="AB10" s="76" t="s">
        <v>67</v>
      </c>
      <c r="AC10" s="205"/>
      <c r="AD10" s="207"/>
      <c r="AE10" s="73"/>
    </row>
    <row r="11" spans="1:31" ht="15" customHeight="1" x14ac:dyDescent="0.3">
      <c r="A11" s="6">
        <v>1</v>
      </c>
      <c r="B11" s="96"/>
      <c r="C11" s="99"/>
      <c r="D11" s="57">
        <f>$D$4*$D$5</f>
        <v>176</v>
      </c>
      <c r="E11" s="59">
        <f>$D$5*C11</f>
        <v>0</v>
      </c>
      <c r="F11" s="31"/>
      <c r="G11" s="32"/>
      <c r="H11" s="100">
        <f>B11/$D$11*E11</f>
        <v>0</v>
      </c>
      <c r="I11" s="60">
        <f>CEILING(H11*$I$10,1)</f>
        <v>0</v>
      </c>
      <c r="J11" s="60">
        <f>CEILING(H11*$J$10,1)</f>
        <v>0</v>
      </c>
      <c r="K11" s="60">
        <f>I11+J11</f>
        <v>0</v>
      </c>
      <c r="L11" s="60">
        <f>CEILING(H11*$L$10,1)</f>
        <v>0</v>
      </c>
      <c r="M11" s="61">
        <f>CEILING(H11*$M$10,1)</f>
        <v>0</v>
      </c>
      <c r="N11" s="61">
        <f>H11+I11+J11</f>
        <v>0</v>
      </c>
      <c r="O11" s="60">
        <f>CEILING(N11,100)</f>
        <v>0</v>
      </c>
      <c r="P11" s="60">
        <f>O11*$G$39</f>
        <v>0</v>
      </c>
      <c r="Q11" s="60">
        <f>IF($G$36 &lt; P11,$G$36,P11)</f>
        <v>0</v>
      </c>
      <c r="R11" s="60">
        <f>P11-Q11</f>
        <v>0</v>
      </c>
      <c r="S11" s="61">
        <f>H11-L11-M11-P11+Q11</f>
        <v>0</v>
      </c>
      <c r="T11" s="97"/>
      <c r="U11" s="97"/>
      <c r="V11" s="20"/>
      <c r="W11" s="20"/>
      <c r="X11" s="101">
        <f>CEILING(W11*U11*$AE$19*$X$7,1)</f>
        <v>0</v>
      </c>
      <c r="Y11" s="92">
        <f>S11+X11</f>
        <v>0</v>
      </c>
      <c r="AA11" s="77">
        <v>0</v>
      </c>
      <c r="AB11" s="78">
        <v>138.43</v>
      </c>
      <c r="AC11" s="79">
        <v>0.9</v>
      </c>
      <c r="AD11" s="80">
        <f>AB11*AC11</f>
        <v>124.587</v>
      </c>
      <c r="AE11" s="73" t="s">
        <v>68</v>
      </c>
    </row>
    <row r="12" spans="1:31" ht="15" customHeight="1" x14ac:dyDescent="0.3">
      <c r="A12" s="6">
        <v>2</v>
      </c>
      <c r="B12" s="96"/>
      <c r="C12" s="99"/>
      <c r="D12" s="57">
        <f>$D$4*$D$5</f>
        <v>176</v>
      </c>
      <c r="E12" s="59">
        <f>$D$5*C12</f>
        <v>0</v>
      </c>
      <c r="F12" s="31"/>
      <c r="G12" s="32"/>
      <c r="H12" s="98">
        <f>B12/$D$11*E12</f>
        <v>0</v>
      </c>
      <c r="I12" s="60">
        <f>CEILING(H12*$I$10,1)</f>
        <v>0</v>
      </c>
      <c r="J12" s="60">
        <f>CEILING(H12*$J$10,1)</f>
        <v>0</v>
      </c>
      <c r="K12" s="60">
        <f>I12+J12</f>
        <v>0</v>
      </c>
      <c r="L12" s="60">
        <f>CEILING(H12*$L$10,1)</f>
        <v>0</v>
      </c>
      <c r="M12" s="61">
        <f>CEILING(H12*$M$10,1)</f>
        <v>0</v>
      </c>
      <c r="N12" s="61">
        <f>H12+I12+J12</f>
        <v>0</v>
      </c>
      <c r="O12" s="60">
        <f>CEILING(N12,100)</f>
        <v>0</v>
      </c>
      <c r="P12" s="60">
        <f>O12*$G$39</f>
        <v>0</v>
      </c>
      <c r="Q12" s="60">
        <f>IF($G$36 &lt; P12,$G$36,P12)</f>
        <v>0</v>
      </c>
      <c r="R12" s="60">
        <f>P12-Q12</f>
        <v>0</v>
      </c>
      <c r="S12" s="61">
        <f>H12-L12-M12-P12+Q12</f>
        <v>0</v>
      </c>
      <c r="T12" s="97"/>
      <c r="U12" s="97"/>
      <c r="V12" s="20"/>
      <c r="W12" s="20"/>
      <c r="X12" s="101">
        <f>CEILING(W12*U12*$AE$19*$X$7,1)</f>
        <v>0</v>
      </c>
      <c r="Y12" s="92">
        <f>S12+X12</f>
        <v>0</v>
      </c>
      <c r="AA12" s="81">
        <v>138.43</v>
      </c>
      <c r="AB12" s="82">
        <v>207.55</v>
      </c>
      <c r="AC12" s="83">
        <v>0.6</v>
      </c>
      <c r="AD12" s="84">
        <f>(AB12-AA12)*AC12</f>
        <v>41.472000000000001</v>
      </c>
      <c r="AE12" s="73" t="s">
        <v>68</v>
      </c>
    </row>
    <row r="13" spans="1:31" ht="15" customHeight="1" thickBot="1" x14ac:dyDescent="0.35">
      <c r="A13" s="6">
        <v>3</v>
      </c>
      <c r="B13" s="96"/>
      <c r="C13" s="99"/>
      <c r="D13" s="57">
        <f>$D$4*$D$5</f>
        <v>176</v>
      </c>
      <c r="E13" s="59">
        <f>$D$5*C13</f>
        <v>0</v>
      </c>
      <c r="F13" s="31"/>
      <c r="G13" s="32"/>
      <c r="H13" s="98">
        <f>B13/$D$11*E13</f>
        <v>0</v>
      </c>
      <c r="I13" s="60">
        <f>CEILING(H13*$I$10,1)</f>
        <v>0</v>
      </c>
      <c r="J13" s="60">
        <f>CEILING(H13*$J$10,1)</f>
        <v>0</v>
      </c>
      <c r="K13" s="60">
        <f>I13+J13</f>
        <v>0</v>
      </c>
      <c r="L13" s="60">
        <f>CEILING(H13*$L$10,1)</f>
        <v>0</v>
      </c>
      <c r="M13" s="61">
        <f>CEILING(H13*$M$10,1)</f>
        <v>0</v>
      </c>
      <c r="N13" s="61">
        <f>H13+I13+J13</f>
        <v>0</v>
      </c>
      <c r="O13" s="60">
        <f>CEILING(N13,100)</f>
        <v>0</v>
      </c>
      <c r="P13" s="60">
        <f>O13*$G$39</f>
        <v>0</v>
      </c>
      <c r="Q13" s="60">
        <f>IF($G$36 &lt; P13,$G$36,P13)</f>
        <v>0</v>
      </c>
      <c r="R13" s="60">
        <f>P13-Q13</f>
        <v>0</v>
      </c>
      <c r="S13" s="61">
        <f>H13-L13-M13-P13+Q13</f>
        <v>0</v>
      </c>
      <c r="T13" s="97"/>
      <c r="U13" s="97"/>
      <c r="V13" s="20"/>
      <c r="W13" s="20"/>
      <c r="X13" s="101">
        <f>CEILING(W13*U13*$AE$19*$X$7,1)</f>
        <v>0</v>
      </c>
      <c r="Y13" s="92">
        <f>S13+X13</f>
        <v>0</v>
      </c>
      <c r="AA13" s="85">
        <v>207.55</v>
      </c>
      <c r="AB13" s="86">
        <v>414.93</v>
      </c>
      <c r="AC13" s="87">
        <v>0.3</v>
      </c>
      <c r="AD13" s="88">
        <f>(AB13-AA13)*AC13</f>
        <v>62.213999999999999</v>
      </c>
      <c r="AE13" s="73" t="s">
        <v>68</v>
      </c>
    </row>
    <row r="14" spans="1:31" ht="15" customHeight="1" x14ac:dyDescent="0.2">
      <c r="B14" s="14">
        <f>SUM(B11:B13)</f>
        <v>0</v>
      </c>
      <c r="C14" s="209" t="s">
        <v>16</v>
      </c>
      <c r="D14" s="210"/>
      <c r="E14" s="210"/>
      <c r="F14" s="210"/>
      <c r="G14" s="211"/>
      <c r="H14" s="103">
        <f t="shared" ref="H14:M14" si="0">SUM(H11:H13)</f>
        <v>0</v>
      </c>
      <c r="I14" s="103">
        <f t="shared" si="0"/>
        <v>0</v>
      </c>
      <c r="J14" s="103">
        <f t="shared" si="0"/>
        <v>0</v>
      </c>
      <c r="K14" s="58">
        <f t="shared" si="0"/>
        <v>0</v>
      </c>
      <c r="L14" s="103">
        <f t="shared" si="0"/>
        <v>0</v>
      </c>
      <c r="M14" s="103">
        <f t="shared" si="0"/>
        <v>0</v>
      </c>
      <c r="N14" s="58"/>
      <c r="O14" s="58"/>
      <c r="P14" s="58">
        <f>SUM(P11:P13)</f>
        <v>0</v>
      </c>
      <c r="Q14" s="58"/>
      <c r="R14" s="58">
        <f>SUM(R11:R13)</f>
        <v>0</v>
      </c>
      <c r="S14" s="58">
        <f>SUM(S11:S13)</f>
        <v>0</v>
      </c>
      <c r="T14" s="89" t="s">
        <v>59</v>
      </c>
      <c r="U14" s="90">
        <f>SUM(U11:U13)</f>
        <v>0</v>
      </c>
      <c r="V14" s="90">
        <f>SUM(V11:V13)</f>
        <v>0</v>
      </c>
      <c r="W14" s="90">
        <f>SUM(W11:W13)</f>
        <v>0</v>
      </c>
      <c r="X14" s="93">
        <f>SUM(X11:X13)</f>
        <v>0</v>
      </c>
      <c r="Y14" s="91">
        <f>SUM(Y11:Y13)</f>
        <v>0</v>
      </c>
      <c r="AA14" s="15"/>
      <c r="AB14" s="15"/>
    </row>
    <row r="15" spans="1:31" ht="15" customHeight="1" x14ac:dyDescent="0.2">
      <c r="B15" s="10"/>
      <c r="C15" s="40"/>
      <c r="D15" s="40"/>
      <c r="E15" s="40"/>
      <c r="F15" s="40"/>
      <c r="G15" s="40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AA15" s="212" t="s">
        <v>69</v>
      </c>
      <c r="AB15" s="212"/>
      <c r="AC15" s="212"/>
      <c r="AD15" s="212"/>
      <c r="AE15" s="213" t="s">
        <v>70</v>
      </c>
    </row>
    <row r="16" spans="1:31" x14ac:dyDescent="0.2">
      <c r="B16" s="10"/>
      <c r="C16" s="11"/>
      <c r="D16" s="11"/>
      <c r="E16" s="11"/>
      <c r="F16" s="41"/>
      <c r="G16" s="41"/>
      <c r="H16" s="1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AA16" s="212"/>
      <c r="AB16" s="212"/>
      <c r="AC16" s="212"/>
      <c r="AD16" s="212"/>
      <c r="AE16" s="214"/>
    </row>
    <row r="17" spans="1:31" x14ac:dyDescent="0.2">
      <c r="B17" s="13" t="s">
        <v>34</v>
      </c>
      <c r="C17" s="11"/>
      <c r="D17" s="11"/>
      <c r="E17" s="11"/>
      <c r="F17" s="41"/>
      <c r="G17" s="41"/>
      <c r="H17" s="1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AA17" s="215" t="s">
        <v>71</v>
      </c>
      <c r="AB17" s="215"/>
      <c r="AC17" s="215"/>
      <c r="AD17" s="215"/>
      <c r="AE17" s="74">
        <v>0</v>
      </c>
    </row>
    <row r="18" spans="1:31" ht="12.75" customHeight="1" x14ac:dyDescent="0.2">
      <c r="B18" s="161" t="s">
        <v>11</v>
      </c>
      <c r="C18" s="192" t="s">
        <v>6</v>
      </c>
      <c r="D18" s="192" t="s">
        <v>7</v>
      </c>
      <c r="E18" s="192" t="s">
        <v>8</v>
      </c>
      <c r="F18" s="172" t="s">
        <v>12</v>
      </c>
      <c r="G18" s="172" t="s">
        <v>13</v>
      </c>
      <c r="H18" s="178" t="s">
        <v>14</v>
      </c>
      <c r="I18" s="180" t="s">
        <v>10</v>
      </c>
      <c r="J18" s="180"/>
      <c r="K18" s="180"/>
      <c r="L18" s="180" t="s">
        <v>9</v>
      </c>
      <c r="M18" s="180"/>
      <c r="N18" s="180"/>
      <c r="O18" s="180"/>
      <c r="P18" s="180"/>
      <c r="Q18" s="180"/>
      <c r="R18" s="180"/>
      <c r="S18" s="180"/>
      <c r="T18" s="181" t="s">
        <v>51</v>
      </c>
      <c r="U18" s="182"/>
      <c r="V18" s="182"/>
      <c r="W18" s="183"/>
      <c r="X18" s="184" t="s">
        <v>62</v>
      </c>
      <c r="Y18" s="222" t="s">
        <v>60</v>
      </c>
      <c r="AA18" s="221" t="s">
        <v>72</v>
      </c>
      <c r="AB18" s="221"/>
      <c r="AC18" s="221"/>
      <c r="AD18" s="221"/>
      <c r="AE18" s="74">
        <v>0.25</v>
      </c>
    </row>
    <row r="19" spans="1:31" ht="13.5" customHeight="1" x14ac:dyDescent="0.2">
      <c r="B19" s="208"/>
      <c r="C19" s="194"/>
      <c r="D19" s="194"/>
      <c r="E19" s="194"/>
      <c r="F19" s="173"/>
      <c r="G19" s="173"/>
      <c r="H19" s="179"/>
      <c r="I19" s="35" t="s">
        <v>42</v>
      </c>
      <c r="J19" s="35" t="s">
        <v>43</v>
      </c>
      <c r="K19" s="196" t="s">
        <v>15</v>
      </c>
      <c r="L19" s="36" t="s">
        <v>42</v>
      </c>
      <c r="M19" s="35" t="s">
        <v>43</v>
      </c>
      <c r="N19" s="192" t="s">
        <v>45</v>
      </c>
      <c r="O19" s="192" t="s">
        <v>46</v>
      </c>
      <c r="P19" s="192" t="s">
        <v>31</v>
      </c>
      <c r="Q19" s="56" t="s">
        <v>24</v>
      </c>
      <c r="R19" s="216" t="s">
        <v>73</v>
      </c>
      <c r="S19" s="192" t="s">
        <v>32</v>
      </c>
      <c r="T19" s="218" t="s">
        <v>56</v>
      </c>
      <c r="U19" s="218"/>
      <c r="V19" s="218" t="s">
        <v>54</v>
      </c>
      <c r="W19" s="218" t="s">
        <v>61</v>
      </c>
      <c r="X19" s="185"/>
      <c r="Y19" s="223"/>
      <c r="AA19" s="215" t="s">
        <v>75</v>
      </c>
      <c r="AB19" s="215"/>
      <c r="AC19" s="215"/>
      <c r="AD19" s="215"/>
      <c r="AE19" s="74">
        <v>0.6</v>
      </c>
    </row>
    <row r="20" spans="1:31" x14ac:dyDescent="0.2">
      <c r="B20" s="208"/>
      <c r="C20" s="194"/>
      <c r="D20" s="194"/>
      <c r="E20" s="194"/>
      <c r="F20" s="174"/>
      <c r="G20" s="174"/>
      <c r="H20" s="179"/>
      <c r="I20" s="37">
        <v>0.25</v>
      </c>
      <c r="J20" s="37">
        <v>0.09</v>
      </c>
      <c r="K20" s="197"/>
      <c r="L20" s="43">
        <v>6.5000000000000002E-2</v>
      </c>
      <c r="M20" s="38">
        <v>4.4999999999999998E-2</v>
      </c>
      <c r="N20" s="198"/>
      <c r="O20" s="198"/>
      <c r="P20" s="198"/>
      <c r="Q20" s="39" t="s">
        <v>25</v>
      </c>
      <c r="R20" s="217"/>
      <c r="S20" s="198"/>
      <c r="T20" s="68" t="s">
        <v>57</v>
      </c>
      <c r="U20" s="68" t="s">
        <v>58</v>
      </c>
      <c r="V20" s="218"/>
      <c r="W20" s="218"/>
      <c r="X20" s="186"/>
      <c r="Y20" s="224"/>
    </row>
    <row r="21" spans="1:31" ht="15" customHeight="1" x14ac:dyDescent="0.3">
      <c r="A21" s="6">
        <v>1</v>
      </c>
      <c r="B21" s="96"/>
      <c r="C21" s="99"/>
      <c r="D21" s="57">
        <f>$D$4*$D$5</f>
        <v>176</v>
      </c>
      <c r="E21" s="59">
        <f>$D$5*C21</f>
        <v>0</v>
      </c>
      <c r="F21" s="31"/>
      <c r="G21" s="32"/>
      <c r="H21" s="98">
        <f>B21/$D$11*E21</f>
        <v>0</v>
      </c>
      <c r="I21" s="60">
        <f t="shared" ref="I21:I30" si="1">CEILING(H21*$I$20,1)</f>
        <v>0</v>
      </c>
      <c r="J21" s="60">
        <f t="shared" ref="J21:J30" si="2">CEILING(H21*$J$20,1)</f>
        <v>0</v>
      </c>
      <c r="K21" s="60">
        <f t="shared" ref="K21:K30" si="3">I21+J21</f>
        <v>0</v>
      </c>
      <c r="L21" s="60">
        <f>CEILING(H21*$L$10,1)</f>
        <v>0</v>
      </c>
      <c r="M21" s="61">
        <f>CEILING(H21*$M$10,1)</f>
        <v>0</v>
      </c>
      <c r="N21" s="61">
        <f t="shared" ref="N21:N30" si="4">H21+I21+J21</f>
        <v>0</v>
      </c>
      <c r="O21" s="60">
        <f>CEILING(N21,100)</f>
        <v>0</v>
      </c>
      <c r="P21" s="60">
        <f t="shared" ref="P21:P30" si="5">O21*$G$39</f>
        <v>0</v>
      </c>
      <c r="Q21" s="60">
        <f>IF($G$36 &lt; P21,$G$36,P21)</f>
        <v>0</v>
      </c>
      <c r="R21" s="60">
        <f>P21-Q21</f>
        <v>0</v>
      </c>
      <c r="S21" s="61">
        <f>H21-L21-M21-P21+Q21</f>
        <v>0</v>
      </c>
      <c r="T21" s="97"/>
      <c r="U21" s="97"/>
      <c r="V21" s="20"/>
      <c r="W21" s="20"/>
      <c r="X21" s="101">
        <f t="shared" ref="X21:X28" si="6">CEILING(W21*U21*$AE$19*$X$7,1)</f>
        <v>0</v>
      </c>
      <c r="Y21" s="92">
        <f t="shared" ref="Y21:Y30" si="7">S21+X21</f>
        <v>0</v>
      </c>
    </row>
    <row r="22" spans="1:31" ht="15" customHeight="1" x14ac:dyDescent="0.3">
      <c r="A22" s="6">
        <v>2</v>
      </c>
      <c r="B22" s="96"/>
      <c r="C22" s="99"/>
      <c r="D22" s="57">
        <f t="shared" ref="D22:D30" si="8">$D$4*$D$5</f>
        <v>176</v>
      </c>
      <c r="E22" s="59">
        <f t="shared" ref="E22:E30" si="9">$D$5*C22</f>
        <v>0</v>
      </c>
      <c r="F22" s="31"/>
      <c r="G22" s="32"/>
      <c r="H22" s="98">
        <f t="shared" ref="H22:H30" si="10">B22/$D$11*E22</f>
        <v>0</v>
      </c>
      <c r="I22" s="60">
        <f t="shared" si="1"/>
        <v>0</v>
      </c>
      <c r="J22" s="60">
        <f t="shared" si="2"/>
        <v>0</v>
      </c>
      <c r="K22" s="60">
        <f t="shared" si="3"/>
        <v>0</v>
      </c>
      <c r="L22" s="60">
        <f t="shared" ref="L22:L30" si="11">CEILING(H22*$L$10,1)</f>
        <v>0</v>
      </c>
      <c r="M22" s="61">
        <f t="shared" ref="M22:M30" si="12">CEILING(H22*$M$10,1)</f>
        <v>0</v>
      </c>
      <c r="N22" s="61">
        <f t="shared" si="4"/>
        <v>0</v>
      </c>
      <c r="O22" s="60">
        <f t="shared" ref="O22:O30" si="13">CEILING(N22,100)</f>
        <v>0</v>
      </c>
      <c r="P22" s="60">
        <f t="shared" si="5"/>
        <v>0</v>
      </c>
      <c r="Q22" s="60">
        <f>IF($G$36 &lt; P22,$G$36,P22)</f>
        <v>0</v>
      </c>
      <c r="R22" s="60">
        <f t="shared" ref="R22:R30" si="14">P22-Q22</f>
        <v>0</v>
      </c>
      <c r="S22" s="61">
        <f t="shared" ref="S22:S30" si="15">H22-L22-M22-P22+Q22</f>
        <v>0</v>
      </c>
      <c r="T22" s="97"/>
      <c r="U22" s="97"/>
      <c r="V22" s="20"/>
      <c r="W22" s="20"/>
      <c r="X22" s="101">
        <f t="shared" si="6"/>
        <v>0</v>
      </c>
      <c r="Y22" s="92">
        <f t="shared" si="7"/>
        <v>0</v>
      </c>
    </row>
    <row r="23" spans="1:31" ht="15" customHeight="1" x14ac:dyDescent="0.3">
      <c r="A23" s="6">
        <v>3</v>
      </c>
      <c r="B23" s="96"/>
      <c r="C23" s="99"/>
      <c r="D23" s="57">
        <f t="shared" si="8"/>
        <v>176</v>
      </c>
      <c r="E23" s="59">
        <f t="shared" si="9"/>
        <v>0</v>
      </c>
      <c r="F23" s="31"/>
      <c r="G23" s="32"/>
      <c r="H23" s="98">
        <f t="shared" si="10"/>
        <v>0</v>
      </c>
      <c r="I23" s="60">
        <f t="shared" si="1"/>
        <v>0</v>
      </c>
      <c r="J23" s="60">
        <f t="shared" si="2"/>
        <v>0</v>
      </c>
      <c r="K23" s="60">
        <f t="shared" si="3"/>
        <v>0</v>
      </c>
      <c r="L23" s="60">
        <f t="shared" si="11"/>
        <v>0</v>
      </c>
      <c r="M23" s="61">
        <f t="shared" si="12"/>
        <v>0</v>
      </c>
      <c r="N23" s="61">
        <f t="shared" si="4"/>
        <v>0</v>
      </c>
      <c r="O23" s="60">
        <f t="shared" si="13"/>
        <v>0</v>
      </c>
      <c r="P23" s="60">
        <f t="shared" si="5"/>
        <v>0</v>
      </c>
      <c r="Q23" s="60">
        <f t="shared" ref="Q23:Q30" si="16">IF($G$36 &lt; P23,$G$36,P23)</f>
        <v>0</v>
      </c>
      <c r="R23" s="60">
        <f t="shared" si="14"/>
        <v>0</v>
      </c>
      <c r="S23" s="61">
        <f t="shared" si="15"/>
        <v>0</v>
      </c>
      <c r="T23" s="97"/>
      <c r="U23" s="97"/>
      <c r="V23" s="20"/>
      <c r="W23" s="20"/>
      <c r="X23" s="101">
        <f t="shared" si="6"/>
        <v>0</v>
      </c>
      <c r="Y23" s="92">
        <f t="shared" si="7"/>
        <v>0</v>
      </c>
    </row>
    <row r="24" spans="1:31" ht="15" customHeight="1" x14ac:dyDescent="0.3">
      <c r="A24" s="6">
        <v>4</v>
      </c>
      <c r="B24" s="96"/>
      <c r="C24" s="99"/>
      <c r="D24" s="57">
        <f t="shared" si="8"/>
        <v>176</v>
      </c>
      <c r="E24" s="59">
        <f t="shared" si="9"/>
        <v>0</v>
      </c>
      <c r="F24" s="31"/>
      <c r="G24" s="32"/>
      <c r="H24" s="98">
        <f t="shared" si="10"/>
        <v>0</v>
      </c>
      <c r="I24" s="60">
        <f t="shared" si="1"/>
        <v>0</v>
      </c>
      <c r="J24" s="60">
        <f t="shared" si="2"/>
        <v>0</v>
      </c>
      <c r="K24" s="60">
        <f t="shared" si="3"/>
        <v>0</v>
      </c>
      <c r="L24" s="60">
        <f t="shared" si="11"/>
        <v>0</v>
      </c>
      <c r="M24" s="61">
        <f t="shared" si="12"/>
        <v>0</v>
      </c>
      <c r="N24" s="61">
        <f t="shared" si="4"/>
        <v>0</v>
      </c>
      <c r="O24" s="60">
        <f t="shared" si="13"/>
        <v>0</v>
      </c>
      <c r="P24" s="60">
        <f t="shared" si="5"/>
        <v>0</v>
      </c>
      <c r="Q24" s="60">
        <f t="shared" si="16"/>
        <v>0</v>
      </c>
      <c r="R24" s="60">
        <f t="shared" si="14"/>
        <v>0</v>
      </c>
      <c r="S24" s="61">
        <f t="shared" si="15"/>
        <v>0</v>
      </c>
      <c r="T24" s="97"/>
      <c r="U24" s="97"/>
      <c r="V24" s="20"/>
      <c r="W24" s="20"/>
      <c r="X24" s="101">
        <f t="shared" si="6"/>
        <v>0</v>
      </c>
      <c r="Y24" s="92">
        <f t="shared" si="7"/>
        <v>0</v>
      </c>
    </row>
    <row r="25" spans="1:31" ht="15" customHeight="1" x14ac:dyDescent="0.3">
      <c r="A25" s="6">
        <v>5</v>
      </c>
      <c r="B25" s="96"/>
      <c r="C25" s="99"/>
      <c r="D25" s="57">
        <f t="shared" si="8"/>
        <v>176</v>
      </c>
      <c r="E25" s="59">
        <f t="shared" si="9"/>
        <v>0</v>
      </c>
      <c r="F25" s="31"/>
      <c r="G25" s="32"/>
      <c r="H25" s="98">
        <f t="shared" si="10"/>
        <v>0</v>
      </c>
      <c r="I25" s="60">
        <f t="shared" si="1"/>
        <v>0</v>
      </c>
      <c r="J25" s="60">
        <f t="shared" si="2"/>
        <v>0</v>
      </c>
      <c r="K25" s="60">
        <f t="shared" si="3"/>
        <v>0</v>
      </c>
      <c r="L25" s="60">
        <f t="shared" si="11"/>
        <v>0</v>
      </c>
      <c r="M25" s="61">
        <f t="shared" si="12"/>
        <v>0</v>
      </c>
      <c r="N25" s="61">
        <f t="shared" si="4"/>
        <v>0</v>
      </c>
      <c r="O25" s="60">
        <f t="shared" si="13"/>
        <v>0</v>
      </c>
      <c r="P25" s="60">
        <f t="shared" si="5"/>
        <v>0</v>
      </c>
      <c r="Q25" s="60">
        <f t="shared" si="16"/>
        <v>0</v>
      </c>
      <c r="R25" s="60">
        <f t="shared" si="14"/>
        <v>0</v>
      </c>
      <c r="S25" s="61">
        <f t="shared" si="15"/>
        <v>0</v>
      </c>
      <c r="T25" s="97"/>
      <c r="U25" s="97"/>
      <c r="V25" s="20"/>
      <c r="W25" s="20"/>
      <c r="X25" s="101">
        <f t="shared" si="6"/>
        <v>0</v>
      </c>
      <c r="Y25" s="92">
        <f t="shared" si="7"/>
        <v>0</v>
      </c>
    </row>
    <row r="26" spans="1:31" ht="15" customHeight="1" x14ac:dyDescent="0.3">
      <c r="A26" s="6">
        <v>6</v>
      </c>
      <c r="B26" s="96"/>
      <c r="C26" s="99"/>
      <c r="D26" s="57">
        <f t="shared" si="8"/>
        <v>176</v>
      </c>
      <c r="E26" s="59">
        <f t="shared" si="9"/>
        <v>0</v>
      </c>
      <c r="F26" s="31"/>
      <c r="G26" s="32"/>
      <c r="H26" s="98">
        <f t="shared" si="10"/>
        <v>0</v>
      </c>
      <c r="I26" s="60">
        <f t="shared" si="1"/>
        <v>0</v>
      </c>
      <c r="J26" s="60">
        <f t="shared" si="2"/>
        <v>0</v>
      </c>
      <c r="K26" s="60">
        <f t="shared" si="3"/>
        <v>0</v>
      </c>
      <c r="L26" s="60">
        <f t="shared" si="11"/>
        <v>0</v>
      </c>
      <c r="M26" s="61">
        <f t="shared" si="12"/>
        <v>0</v>
      </c>
      <c r="N26" s="61">
        <f t="shared" si="4"/>
        <v>0</v>
      </c>
      <c r="O26" s="60">
        <f t="shared" si="13"/>
        <v>0</v>
      </c>
      <c r="P26" s="60">
        <f t="shared" si="5"/>
        <v>0</v>
      </c>
      <c r="Q26" s="60">
        <f t="shared" si="16"/>
        <v>0</v>
      </c>
      <c r="R26" s="60">
        <f t="shared" si="14"/>
        <v>0</v>
      </c>
      <c r="S26" s="61">
        <f t="shared" si="15"/>
        <v>0</v>
      </c>
      <c r="T26" s="97"/>
      <c r="U26" s="97"/>
      <c r="V26" s="20"/>
      <c r="W26" s="20"/>
      <c r="X26" s="101">
        <f t="shared" si="6"/>
        <v>0</v>
      </c>
      <c r="Y26" s="92">
        <f t="shared" si="7"/>
        <v>0</v>
      </c>
    </row>
    <row r="27" spans="1:31" ht="15" customHeight="1" x14ac:dyDescent="0.3">
      <c r="A27" s="6">
        <v>7</v>
      </c>
      <c r="B27" s="96"/>
      <c r="C27" s="99"/>
      <c r="D27" s="57">
        <f t="shared" si="8"/>
        <v>176</v>
      </c>
      <c r="E27" s="59">
        <f>$D$5*C27</f>
        <v>0</v>
      </c>
      <c r="F27" s="31"/>
      <c r="G27" s="32"/>
      <c r="H27" s="98">
        <f>B27/$D$11*E27</f>
        <v>0</v>
      </c>
      <c r="I27" s="60">
        <f t="shared" si="1"/>
        <v>0</v>
      </c>
      <c r="J27" s="60">
        <f>CEILING(H27*$J$20,1)</f>
        <v>0</v>
      </c>
      <c r="K27" s="60">
        <f>I27+J27</f>
        <v>0</v>
      </c>
      <c r="L27" s="60">
        <f>CEILING(H27*$L$10,1)</f>
        <v>0</v>
      </c>
      <c r="M27" s="61">
        <f>CEILING(H27*$M$10,1)</f>
        <v>0</v>
      </c>
      <c r="N27" s="61">
        <f>H27+I27+J27</f>
        <v>0</v>
      </c>
      <c r="O27" s="60">
        <f t="shared" si="13"/>
        <v>0</v>
      </c>
      <c r="P27" s="60">
        <f t="shared" si="5"/>
        <v>0</v>
      </c>
      <c r="Q27" s="60">
        <f t="shared" si="16"/>
        <v>0</v>
      </c>
      <c r="R27" s="60">
        <f t="shared" si="14"/>
        <v>0</v>
      </c>
      <c r="S27" s="61">
        <f>H27-L27-M27-P27+Q27</f>
        <v>0</v>
      </c>
      <c r="T27" s="97"/>
      <c r="U27" s="97"/>
      <c r="V27" s="20"/>
      <c r="W27" s="20"/>
      <c r="X27" s="101">
        <f t="shared" si="6"/>
        <v>0</v>
      </c>
      <c r="Y27" s="92">
        <f t="shared" si="7"/>
        <v>0</v>
      </c>
    </row>
    <row r="28" spans="1:31" ht="15" customHeight="1" x14ac:dyDescent="0.3">
      <c r="A28" s="6">
        <v>8</v>
      </c>
      <c r="B28" s="96"/>
      <c r="C28" s="99"/>
      <c r="D28" s="57">
        <f t="shared" si="8"/>
        <v>176</v>
      </c>
      <c r="E28" s="59">
        <f>$D$5*C28</f>
        <v>0</v>
      </c>
      <c r="F28" s="31"/>
      <c r="G28" s="32"/>
      <c r="H28" s="98">
        <f>B28/$D$11*E28</f>
        <v>0</v>
      </c>
      <c r="I28" s="60">
        <f t="shared" si="1"/>
        <v>0</v>
      </c>
      <c r="J28" s="60">
        <f>CEILING(H28*$J$20,1)</f>
        <v>0</v>
      </c>
      <c r="K28" s="60">
        <f>I28+J28</f>
        <v>0</v>
      </c>
      <c r="L28" s="60">
        <f>CEILING(H28*$L$10,1)</f>
        <v>0</v>
      </c>
      <c r="M28" s="61">
        <f>CEILING(H28*$M$10,1)</f>
        <v>0</v>
      </c>
      <c r="N28" s="61">
        <f>H28+I28+J28</f>
        <v>0</v>
      </c>
      <c r="O28" s="60">
        <f t="shared" si="13"/>
        <v>0</v>
      </c>
      <c r="P28" s="60">
        <f t="shared" si="5"/>
        <v>0</v>
      </c>
      <c r="Q28" s="60">
        <f t="shared" si="16"/>
        <v>0</v>
      </c>
      <c r="R28" s="60">
        <f t="shared" si="14"/>
        <v>0</v>
      </c>
      <c r="S28" s="61">
        <f>H28-L28-M28-P28+Q28</f>
        <v>0</v>
      </c>
      <c r="T28" s="97"/>
      <c r="U28" s="97"/>
      <c r="V28" s="20"/>
      <c r="W28" s="20"/>
      <c r="X28" s="101">
        <f t="shared" si="6"/>
        <v>0</v>
      </c>
      <c r="Y28" s="92">
        <f t="shared" si="7"/>
        <v>0</v>
      </c>
    </row>
    <row r="29" spans="1:31" ht="15" customHeight="1" x14ac:dyDescent="0.3">
      <c r="A29" s="6">
        <v>9</v>
      </c>
      <c r="B29" s="96"/>
      <c r="C29" s="99"/>
      <c r="D29" s="57">
        <f t="shared" si="8"/>
        <v>176</v>
      </c>
      <c r="E29" s="59">
        <f t="shared" si="9"/>
        <v>0</v>
      </c>
      <c r="F29" s="31"/>
      <c r="G29" s="32"/>
      <c r="H29" s="98">
        <f>B29/$D$11*E29</f>
        <v>0</v>
      </c>
      <c r="I29" s="60">
        <f>CEILING(H29*$I$20,1)</f>
        <v>0</v>
      </c>
      <c r="J29" s="60">
        <f>CEILING(H29*$J$20,1)</f>
        <v>0</v>
      </c>
      <c r="K29" s="60">
        <f>I29+J29</f>
        <v>0</v>
      </c>
      <c r="L29" s="60">
        <f>CEILING(H29*$L$10,1)</f>
        <v>0</v>
      </c>
      <c r="M29" s="61">
        <f>CEILING(H29*$M$10,1)</f>
        <v>0</v>
      </c>
      <c r="N29" s="61">
        <f>H29+I29+J29</f>
        <v>0</v>
      </c>
      <c r="O29" s="60">
        <f t="shared" si="13"/>
        <v>0</v>
      </c>
      <c r="P29" s="60">
        <f t="shared" si="5"/>
        <v>0</v>
      </c>
      <c r="Q29" s="60">
        <f t="shared" si="16"/>
        <v>0</v>
      </c>
      <c r="R29" s="60">
        <f t="shared" si="14"/>
        <v>0</v>
      </c>
      <c r="S29" s="61">
        <f>H29-L29-M29-P29+Q29</f>
        <v>0</v>
      </c>
      <c r="T29" s="97"/>
      <c r="U29" s="97"/>
      <c r="V29" s="20"/>
      <c r="W29" s="20"/>
      <c r="X29" s="101">
        <f>CEILING(W29*U29*$AE$19*$X$7,1)</f>
        <v>0</v>
      </c>
      <c r="Y29" s="92">
        <f t="shared" si="7"/>
        <v>0</v>
      </c>
    </row>
    <row r="30" spans="1:31" ht="15" customHeight="1" x14ac:dyDescent="0.3">
      <c r="A30" s="6">
        <v>10</v>
      </c>
      <c r="B30" s="96"/>
      <c r="C30" s="99"/>
      <c r="D30" s="57">
        <f t="shared" si="8"/>
        <v>176</v>
      </c>
      <c r="E30" s="59">
        <f t="shared" si="9"/>
        <v>0</v>
      </c>
      <c r="F30" s="31"/>
      <c r="G30" s="32"/>
      <c r="H30" s="98">
        <f t="shared" si="10"/>
        <v>0</v>
      </c>
      <c r="I30" s="60">
        <f t="shared" si="1"/>
        <v>0</v>
      </c>
      <c r="J30" s="60">
        <f t="shared" si="2"/>
        <v>0</v>
      </c>
      <c r="K30" s="60">
        <f t="shared" si="3"/>
        <v>0</v>
      </c>
      <c r="L30" s="60">
        <f t="shared" si="11"/>
        <v>0</v>
      </c>
      <c r="M30" s="61">
        <f t="shared" si="12"/>
        <v>0</v>
      </c>
      <c r="N30" s="61">
        <f t="shared" si="4"/>
        <v>0</v>
      </c>
      <c r="O30" s="60">
        <f t="shared" si="13"/>
        <v>0</v>
      </c>
      <c r="P30" s="60">
        <f t="shared" si="5"/>
        <v>0</v>
      </c>
      <c r="Q30" s="60">
        <f t="shared" si="16"/>
        <v>0</v>
      </c>
      <c r="R30" s="60">
        <f t="shared" si="14"/>
        <v>0</v>
      </c>
      <c r="S30" s="61">
        <f t="shared" si="15"/>
        <v>0</v>
      </c>
      <c r="T30" s="97"/>
      <c r="U30" s="97"/>
      <c r="V30" s="20"/>
      <c r="W30" s="20"/>
      <c r="X30" s="101">
        <f>CEILING(W30*U30*$AE$19*$X$7,1)</f>
        <v>0</v>
      </c>
      <c r="Y30" s="92">
        <f t="shared" si="7"/>
        <v>0</v>
      </c>
    </row>
    <row r="31" spans="1:31" ht="15" customHeight="1" x14ac:dyDescent="0.2">
      <c r="B31" s="14">
        <f>SUM(B21:B30)</f>
        <v>0</v>
      </c>
      <c r="C31" s="187" t="s">
        <v>16</v>
      </c>
      <c r="D31" s="188"/>
      <c r="E31" s="188"/>
      <c r="F31" s="188"/>
      <c r="G31" s="189"/>
      <c r="H31" s="103">
        <f t="shared" ref="H31:M31" si="17">SUM(H21:H30)</f>
        <v>0</v>
      </c>
      <c r="I31" s="103">
        <f t="shared" si="17"/>
        <v>0</v>
      </c>
      <c r="J31" s="103">
        <f t="shared" si="17"/>
        <v>0</v>
      </c>
      <c r="K31" s="104">
        <f t="shared" si="17"/>
        <v>0</v>
      </c>
      <c r="L31" s="103">
        <f t="shared" si="17"/>
        <v>0</v>
      </c>
      <c r="M31" s="103">
        <f t="shared" si="17"/>
        <v>0</v>
      </c>
      <c r="N31" s="58"/>
      <c r="O31" s="58"/>
      <c r="P31" s="58">
        <f>SUM(P21:P30)</f>
        <v>0</v>
      </c>
      <c r="Q31" s="58"/>
      <c r="R31" s="58">
        <f>SUM(R21:R30)</f>
        <v>0</v>
      </c>
      <c r="S31" s="58">
        <f>SUM(S21:S30)</f>
        <v>0</v>
      </c>
      <c r="T31" s="219" t="s">
        <v>59</v>
      </c>
      <c r="U31" s="90">
        <f>SUM(U21:U30)</f>
        <v>0</v>
      </c>
      <c r="V31" s="90">
        <f>SUM(V21:V30)</f>
        <v>0</v>
      </c>
      <c r="W31" s="90">
        <f>SUM(W21:W30)</f>
        <v>0</v>
      </c>
      <c r="X31" s="93">
        <f>SUM(X21:X30)</f>
        <v>0</v>
      </c>
      <c r="Y31" s="91">
        <f>SUM(Y21:Y30)</f>
        <v>0</v>
      </c>
    </row>
    <row r="32" spans="1:31" ht="15.75" customHeight="1" x14ac:dyDescent="0.2">
      <c r="A32" s="6">
        <v>13</v>
      </c>
      <c r="C32" s="187" t="s">
        <v>35</v>
      </c>
      <c r="D32" s="188"/>
      <c r="E32" s="188"/>
      <c r="F32" s="188"/>
      <c r="G32" s="189"/>
      <c r="H32" s="58">
        <f t="shared" ref="H32:M32" si="18">H14+H31</f>
        <v>0</v>
      </c>
      <c r="I32" s="58">
        <f t="shared" si="18"/>
        <v>0</v>
      </c>
      <c r="J32" s="58">
        <f t="shared" si="18"/>
        <v>0</v>
      </c>
      <c r="K32" s="58">
        <f t="shared" si="18"/>
        <v>0</v>
      </c>
      <c r="L32" s="58">
        <f t="shared" si="18"/>
        <v>0</v>
      </c>
      <c r="M32" s="58">
        <f t="shared" si="18"/>
        <v>0</v>
      </c>
      <c r="N32" s="58"/>
      <c r="O32" s="58"/>
      <c r="P32" s="58">
        <f>P14+P31</f>
        <v>0</v>
      </c>
      <c r="Q32" s="58"/>
      <c r="R32" s="58">
        <f>R14+R31</f>
        <v>0</v>
      </c>
      <c r="S32" s="58">
        <f>S14+S31</f>
        <v>0</v>
      </c>
      <c r="T32" s="220"/>
      <c r="U32" s="90">
        <f>U14+U31</f>
        <v>0</v>
      </c>
      <c r="V32" s="90">
        <f>V14+V31</f>
        <v>0</v>
      </c>
      <c r="W32" s="90">
        <f>W14+W31</f>
        <v>0</v>
      </c>
      <c r="X32" s="93">
        <f>X14+X31</f>
        <v>0</v>
      </c>
      <c r="Y32" s="91">
        <f>Y14+Y31</f>
        <v>0</v>
      </c>
    </row>
    <row r="33" spans="2:21" x14ac:dyDescent="0.2">
      <c r="B33" s="10"/>
      <c r="C33" s="11"/>
      <c r="D33" s="11"/>
      <c r="E33" s="11"/>
      <c r="F33" s="41"/>
      <c r="G33" s="41"/>
      <c r="H33" s="12"/>
      <c r="I33" s="40"/>
      <c r="J33" s="40"/>
      <c r="K33" s="40"/>
    </row>
    <row r="34" spans="2:21" x14ac:dyDescent="0.2">
      <c r="B34" s="10"/>
      <c r="C34" s="11"/>
      <c r="D34" s="11"/>
      <c r="E34" s="11"/>
      <c r="F34" s="41"/>
      <c r="G34" s="41"/>
      <c r="H34" s="12"/>
      <c r="I34" s="40"/>
      <c r="J34" s="40"/>
      <c r="K34" s="40"/>
    </row>
    <row r="35" spans="2:21" ht="15" customHeight="1" x14ac:dyDescent="0.2">
      <c r="B35" s="15" t="s">
        <v>28</v>
      </c>
      <c r="C35" s="15"/>
      <c r="D35" s="44"/>
      <c r="E35" s="45"/>
      <c r="F35" s="187" t="s">
        <v>26</v>
      </c>
      <c r="G35" s="188"/>
      <c r="H35" s="189"/>
      <c r="O35" s="16" t="s">
        <v>35</v>
      </c>
      <c r="Q35" s="23" t="s">
        <v>47</v>
      </c>
      <c r="R35" s="23"/>
      <c r="S35" s="18">
        <f>H32</f>
        <v>0</v>
      </c>
    </row>
    <row r="36" spans="2:21" ht="15" customHeight="1" x14ac:dyDescent="0.2">
      <c r="B36" s="138" t="s">
        <v>83</v>
      </c>
      <c r="C36" s="105"/>
      <c r="D36" s="44"/>
      <c r="E36" s="45"/>
      <c r="F36" s="20" t="s">
        <v>17</v>
      </c>
      <c r="G36" s="17">
        <v>1970</v>
      </c>
      <c r="H36" s="48" t="s">
        <v>27</v>
      </c>
      <c r="I36" s="49" t="s">
        <v>30</v>
      </c>
      <c r="O36" s="6" t="s">
        <v>48</v>
      </c>
      <c r="P36" s="142">
        <v>13</v>
      </c>
      <c r="Q36" s="34"/>
      <c r="R36" s="34"/>
      <c r="S36" s="34"/>
    </row>
    <row r="37" spans="2:21" ht="15" customHeight="1" x14ac:dyDescent="0.2">
      <c r="B37" s="46"/>
      <c r="C37" s="47"/>
      <c r="D37" s="44"/>
      <c r="E37" s="45"/>
      <c r="F37" s="20" t="s">
        <v>18</v>
      </c>
      <c r="G37" s="17">
        <v>967</v>
      </c>
      <c r="H37" s="50" t="s">
        <v>27</v>
      </c>
      <c r="I37" s="49" t="s">
        <v>30</v>
      </c>
      <c r="P37" s="16"/>
      <c r="Q37" s="23" t="s">
        <v>36</v>
      </c>
      <c r="R37" s="23"/>
      <c r="S37" s="53">
        <f>L32+I32</f>
        <v>0</v>
      </c>
    </row>
    <row r="38" spans="2:21" ht="15" customHeight="1" x14ac:dyDescent="0.2">
      <c r="B38" s="46"/>
      <c r="C38" s="47"/>
      <c r="D38" s="44"/>
      <c r="E38" s="45"/>
      <c r="O38" s="13"/>
      <c r="P38" s="19"/>
      <c r="Q38" s="23" t="s">
        <v>37</v>
      </c>
      <c r="R38" s="23"/>
      <c r="S38" s="53">
        <f>M32+J32</f>
        <v>0</v>
      </c>
    </row>
    <row r="39" spans="2:21" ht="15" customHeight="1" x14ac:dyDescent="0.2">
      <c r="B39" s="46"/>
      <c r="C39" s="47"/>
      <c r="D39" s="44"/>
      <c r="E39" s="45"/>
      <c r="F39" s="20" t="s">
        <v>44</v>
      </c>
      <c r="G39" s="21">
        <v>0.15</v>
      </c>
      <c r="H39" s="20"/>
      <c r="P39" s="51"/>
      <c r="Q39" s="23" t="s">
        <v>38</v>
      </c>
      <c r="R39" s="23"/>
      <c r="S39" s="18">
        <f>SUM(S37:S38)</f>
        <v>0</v>
      </c>
    </row>
    <row r="40" spans="2:21" ht="15" customHeight="1" x14ac:dyDescent="0.2">
      <c r="B40" s="46"/>
      <c r="C40" s="47"/>
      <c r="D40" s="44"/>
      <c r="E40" s="19"/>
      <c r="F40" s="45"/>
      <c r="G40" s="49"/>
      <c r="H40" s="49"/>
      <c r="I40" s="49"/>
      <c r="Q40" s="34"/>
      <c r="R40" s="34"/>
      <c r="S40" s="34"/>
    </row>
    <row r="41" spans="2:21" ht="15" customHeight="1" x14ac:dyDescent="0.2">
      <c r="B41" s="15" t="s">
        <v>29</v>
      </c>
      <c r="C41" s="15"/>
      <c r="D41" s="15"/>
      <c r="E41" s="19"/>
      <c r="O41" s="22" t="s">
        <v>51</v>
      </c>
      <c r="Q41" s="23" t="s">
        <v>52</v>
      </c>
      <c r="R41" s="23"/>
      <c r="S41" s="94">
        <f>X32</f>
        <v>0</v>
      </c>
      <c r="T41" s="143">
        <v>0</v>
      </c>
      <c r="U41" s="6" t="s">
        <v>3</v>
      </c>
    </row>
    <row r="42" spans="2:21" ht="15" customHeight="1" x14ac:dyDescent="0.2">
      <c r="B42" s="15"/>
      <c r="C42" s="15"/>
      <c r="D42" s="15"/>
      <c r="E42" s="19"/>
      <c r="I42" s="15"/>
      <c r="O42" s="25" t="s">
        <v>40</v>
      </c>
      <c r="P42" s="51"/>
      <c r="Q42" s="23" t="s">
        <v>41</v>
      </c>
      <c r="R42" s="23"/>
      <c r="S42" s="24">
        <v>0</v>
      </c>
    </row>
    <row r="43" spans="2:21" ht="15" customHeight="1" x14ac:dyDescent="0.2">
      <c r="B43" s="139" t="s">
        <v>19</v>
      </c>
      <c r="C43" s="139"/>
      <c r="D43" s="139">
        <v>40000</v>
      </c>
      <c r="E43" s="19"/>
      <c r="I43" s="15"/>
      <c r="O43" s="25" t="s">
        <v>49</v>
      </c>
      <c r="P43" s="51"/>
      <c r="Q43" s="95" t="s">
        <v>50</v>
      </c>
      <c r="R43" s="95"/>
      <c r="S43" s="55">
        <f>S37-S42</f>
        <v>0</v>
      </c>
    </row>
    <row r="44" spans="2:21" ht="15" customHeight="1" x14ac:dyDescent="0.2">
      <c r="B44" s="139" t="s">
        <v>20</v>
      </c>
      <c r="C44" s="139"/>
      <c r="D44" s="139">
        <v>8</v>
      </c>
      <c r="E44" s="19"/>
      <c r="I44" s="15"/>
      <c r="O44" s="25"/>
      <c r="P44" s="51"/>
      <c r="S44" s="6">
        <f>CEILING(S43-(S41/2),1)</f>
        <v>0</v>
      </c>
    </row>
    <row r="45" spans="2:21" ht="15" customHeight="1" x14ac:dyDescent="0.2">
      <c r="B45" s="139" t="s">
        <v>21</v>
      </c>
      <c r="C45" s="139"/>
      <c r="D45" s="139">
        <v>22</v>
      </c>
      <c r="E45" s="19"/>
      <c r="I45" s="26"/>
    </row>
    <row r="46" spans="2:21" ht="15" customHeight="1" x14ac:dyDescent="0.2">
      <c r="B46" s="139" t="s">
        <v>22</v>
      </c>
      <c r="C46" s="139"/>
      <c r="D46" s="139">
        <v>22</v>
      </c>
      <c r="E46" s="19"/>
      <c r="I46" s="26"/>
      <c r="O46" s="6" t="s">
        <v>39</v>
      </c>
      <c r="Q46" s="30" t="s">
        <v>38</v>
      </c>
      <c r="R46" s="30"/>
      <c r="S46" s="54">
        <f>R32</f>
        <v>0</v>
      </c>
    </row>
    <row r="47" spans="2:21" x14ac:dyDescent="0.2">
      <c r="B47" s="139"/>
      <c r="C47" s="139"/>
      <c r="D47" s="139"/>
      <c r="E47" s="19"/>
      <c r="I47" s="26"/>
      <c r="S47" s="6">
        <v>0</v>
      </c>
    </row>
    <row r="48" spans="2:21" x14ac:dyDescent="0.2">
      <c r="B48" s="140" t="s">
        <v>23</v>
      </c>
      <c r="C48" s="140"/>
      <c r="D48" s="141">
        <f>D44*D45</f>
        <v>176</v>
      </c>
      <c r="E48" s="19"/>
      <c r="I48" s="26"/>
      <c r="J48" s="26"/>
      <c r="K48" s="26"/>
    </row>
    <row r="49" spans="2:17" x14ac:dyDescent="0.2">
      <c r="B49" s="46"/>
      <c r="C49" s="47"/>
      <c r="D49" s="44"/>
      <c r="E49" s="19"/>
      <c r="I49" s="26"/>
      <c r="J49" s="26"/>
      <c r="K49" s="26"/>
      <c r="O49" s="9" t="s">
        <v>76</v>
      </c>
    </row>
    <row r="50" spans="2:17" x14ac:dyDescent="0.2">
      <c r="B50" s="46"/>
      <c r="C50" s="47"/>
      <c r="D50" s="44"/>
      <c r="E50" s="19"/>
      <c r="F50" s="19"/>
      <c r="G50" s="19"/>
      <c r="H50" s="19"/>
      <c r="I50" s="26"/>
      <c r="J50" s="26"/>
      <c r="K50" s="26"/>
      <c r="O50" s="6" t="s">
        <v>77</v>
      </c>
      <c r="P50" s="6" t="s">
        <v>36</v>
      </c>
      <c r="Q50" s="128">
        <f>S44</f>
        <v>0</v>
      </c>
    </row>
    <row r="51" spans="2:17" x14ac:dyDescent="0.2">
      <c r="B51" s="46"/>
      <c r="C51" s="47"/>
      <c r="F51" s="15"/>
      <c r="G51" s="15"/>
      <c r="H51" s="15"/>
      <c r="I51" s="19"/>
      <c r="J51" s="19"/>
      <c r="K51" s="19"/>
      <c r="P51" s="6" t="s">
        <v>37</v>
      </c>
      <c r="Q51" s="128">
        <f>S38</f>
        <v>0</v>
      </c>
    </row>
    <row r="52" spans="2:17" x14ac:dyDescent="0.2">
      <c r="B52" s="46"/>
      <c r="C52" s="47"/>
      <c r="F52" s="15"/>
      <c r="G52" s="15"/>
      <c r="H52" s="15"/>
      <c r="O52" s="129"/>
      <c r="P52" s="129" t="s">
        <v>78</v>
      </c>
      <c r="Q52" s="130">
        <f>S46</f>
        <v>0</v>
      </c>
    </row>
    <row r="53" spans="2:17" x14ac:dyDescent="0.2">
      <c r="B53" s="46"/>
      <c r="C53" s="47"/>
      <c r="F53" s="26"/>
      <c r="G53" s="26"/>
      <c r="H53" s="26"/>
      <c r="O53" s="6" t="s">
        <v>15</v>
      </c>
      <c r="Q53" s="128">
        <f>SUM(Q50:Q52)</f>
        <v>0</v>
      </c>
    </row>
    <row r="54" spans="2:17" x14ac:dyDescent="0.2">
      <c r="B54" s="46"/>
      <c r="C54" s="47"/>
      <c r="F54" s="26"/>
      <c r="G54" s="26"/>
      <c r="H54" s="26"/>
    </row>
    <row r="55" spans="2:17" x14ac:dyDescent="0.2">
      <c r="B55" s="46"/>
      <c r="C55" s="47"/>
      <c r="F55" s="26"/>
      <c r="G55" s="26"/>
      <c r="H55" s="26"/>
    </row>
    <row r="56" spans="2:17" x14ac:dyDescent="0.2">
      <c r="B56" s="46"/>
      <c r="C56" s="28"/>
      <c r="D56" s="2"/>
      <c r="F56" s="26"/>
      <c r="G56" s="26"/>
      <c r="H56" s="144"/>
    </row>
    <row r="57" spans="2:17" x14ac:dyDescent="0.2">
      <c r="B57" s="46"/>
      <c r="C57" s="5"/>
      <c r="F57" s="26"/>
      <c r="G57" s="26"/>
      <c r="H57" s="144"/>
    </row>
    <row r="58" spans="2:17" x14ac:dyDescent="0.2">
      <c r="B58" s="46"/>
      <c r="F58" s="52"/>
      <c r="G58" s="52"/>
      <c r="H58" s="144"/>
    </row>
    <row r="59" spans="2:17" x14ac:dyDescent="0.2">
      <c r="B59" s="46"/>
      <c r="F59" s="52"/>
      <c r="G59" s="52"/>
      <c r="H59" s="26"/>
    </row>
    <row r="60" spans="2:17" x14ac:dyDescent="0.2">
      <c r="B60" s="46"/>
      <c r="F60" s="26"/>
      <c r="G60" s="26"/>
      <c r="H60" s="27"/>
    </row>
  </sheetData>
  <mergeCells count="57">
    <mergeCell ref="Y18:Y20"/>
    <mergeCell ref="T31:T32"/>
    <mergeCell ref="F35:H35"/>
    <mergeCell ref="H18:H20"/>
    <mergeCell ref="I18:K18"/>
    <mergeCell ref="L18:S18"/>
    <mergeCell ref="T18:W18"/>
    <mergeCell ref="K19:K20"/>
    <mergeCell ref="N19:N20"/>
    <mergeCell ref="O19:O20"/>
    <mergeCell ref="P19:P20"/>
    <mergeCell ref="AA15:AD16"/>
    <mergeCell ref="AE15:AE16"/>
    <mergeCell ref="AA17:AD17"/>
    <mergeCell ref="R19:R20"/>
    <mergeCell ref="S19:S20"/>
    <mergeCell ref="T19:U19"/>
    <mergeCell ref="V19:V20"/>
    <mergeCell ref="W19:W20"/>
    <mergeCell ref="AA18:AD18"/>
    <mergeCell ref="AA19:AD19"/>
    <mergeCell ref="AA9:AB9"/>
    <mergeCell ref="AC9:AC10"/>
    <mergeCell ref="AD9:AD10"/>
    <mergeCell ref="B18:B20"/>
    <mergeCell ref="C18:C20"/>
    <mergeCell ref="D18:D20"/>
    <mergeCell ref="E18:E20"/>
    <mergeCell ref="F18:F20"/>
    <mergeCell ref="G18:G20"/>
    <mergeCell ref="X18:X20"/>
    <mergeCell ref="Y8:Y10"/>
    <mergeCell ref="K9:K10"/>
    <mergeCell ref="N9:N10"/>
    <mergeCell ref="O9:O10"/>
    <mergeCell ref="P9:P10"/>
    <mergeCell ref="R9:R10"/>
    <mergeCell ref="S9:S10"/>
    <mergeCell ref="T9:U9"/>
    <mergeCell ref="V9:V10"/>
    <mergeCell ref="W9:W10"/>
    <mergeCell ref="T8:W8"/>
    <mergeCell ref="X8:X10"/>
    <mergeCell ref="C32:G32"/>
    <mergeCell ref="B1:G1"/>
    <mergeCell ref="H1:K1"/>
    <mergeCell ref="B8:B10"/>
    <mergeCell ref="C8:C10"/>
    <mergeCell ref="D8:D10"/>
    <mergeCell ref="C14:G14"/>
    <mergeCell ref="C31:G31"/>
    <mergeCell ref="E8:E10"/>
    <mergeCell ref="F8:F10"/>
    <mergeCell ref="G8:G10"/>
    <mergeCell ref="H8:H10"/>
    <mergeCell ref="I8:K8"/>
    <mergeCell ref="L8:S8"/>
  </mergeCells>
  <phoneticPr fontId="2" type="noConversion"/>
  <dataValidations count="1">
    <dataValidation type="list" allowBlank="1" showInputMessage="1" showErrorMessage="1" sqref="D43 H53">
      <formula1>$B$11:$B$13</formula1>
    </dataValidation>
  </dataValidations>
  <pageMargins left="0.7" right="0.7" top="0.78740157499999996" bottom="0.78740157499999996" header="0.3" footer="0.3"/>
  <ignoredErrors>
    <ignoredError sqref="Q5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přehled</vt:lpstr>
      <vt:lpstr>září 11</vt:lpstr>
    </vt:vector>
  </TitlesOfParts>
  <Company>SŠT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šablona - výpočet mzdy</dc:title>
  <dc:subject>fiktivní firma</dc:subject>
  <dc:creator>Danek</dc:creator>
  <cp:keywords>smluvní plat, hrubá a čistá mzda, odvody ze mzdy</cp:keywords>
  <dc:description>Autorem materiálu a všech jeho částí, není-li uvedeno jinak, je Drahoslava Dítětová._x000b_Dostupné z Metodického portálu www.rvp.cz ; ISSN 1802-4785, financovaného z ESF a státního rozpočtu ČR. Provozuje národní ústav pro vzdělávání, školské poradenské zařízení a zařízení pro další vzdělávání pedagogických pracovníků (NÚV).</dc:description>
  <cp:lastModifiedBy>Danek</cp:lastModifiedBy>
  <cp:lastPrinted>2011-10-10T22:09:28Z</cp:lastPrinted>
  <dcterms:created xsi:type="dcterms:W3CDTF">2006-03-16T09:54:32Z</dcterms:created>
  <dcterms:modified xsi:type="dcterms:W3CDTF">2014-01-03T15:51:46Z</dcterms:modified>
</cp:coreProperties>
</file>